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erver\accountants\ПФХД\"/>
    </mc:Choice>
  </mc:AlternateContent>
  <bookViews>
    <workbookView xWindow="0" yWindow="0" windowWidth="16380" windowHeight="8190" tabRatio="500"/>
  </bookViews>
  <sheets>
    <sheet name="тит.лист" sheetId="1" r:id="rId1"/>
    <sheet name="Таблица 1Разд 1" sheetId="2" r:id="rId2"/>
    <sheet name="Таблица 1 Разд 2" sheetId="3" r:id="rId3"/>
  </sheets>
  <definedNames>
    <definedName name="_xlnm._FilterDatabase" localSheetId="1" hidden="1">'Таблица 1Разд 1'!$A$6:$N$398</definedName>
    <definedName name="_xlnm.Print_Titles" localSheetId="2">'Таблица 1 Разд 2'!$7:$9</definedName>
    <definedName name="_xlnm.Print_Titles" localSheetId="1">'Таблица 1Разд 1'!$4:$6</definedName>
    <definedName name="_xlnm.Print_Area" localSheetId="2">'Таблица 1 Разд 2'!$A$1:$P$142</definedName>
    <definedName name="_xlnm.Print_Area" localSheetId="1">'Таблица 1Разд 1'!$A$1:$L$398</definedName>
    <definedName name="_xlnm.Print_Area" localSheetId="0">тит.лист!$A$1:$K$41</definedName>
  </definedNames>
  <calcPr calcId="162913"/>
</workbook>
</file>

<file path=xl/calcChain.xml><?xml version="1.0" encoding="utf-8"?>
<calcChain xmlns="http://schemas.openxmlformats.org/spreadsheetml/2006/main">
  <c r="I26" i="2" l="1"/>
  <c r="M69" i="3" l="1"/>
  <c r="M32" i="3"/>
  <c r="M53" i="3" l="1"/>
  <c r="I328" i="2"/>
  <c r="M68" i="3" l="1"/>
  <c r="M27" i="3"/>
  <c r="I300" i="2" l="1"/>
  <c r="I324" i="2" l="1"/>
  <c r="M58" i="3" l="1"/>
  <c r="I132" i="2"/>
  <c r="I131" i="2"/>
  <c r="I130" i="2"/>
  <c r="I65" i="2"/>
  <c r="I57" i="2"/>
  <c r="I56" i="2"/>
  <c r="I55" i="2"/>
  <c r="I52" i="2"/>
  <c r="I27" i="2"/>
  <c r="I18" i="2"/>
  <c r="I279" i="2"/>
  <c r="I371" i="2"/>
  <c r="M57" i="3" l="1"/>
  <c r="M55" i="3"/>
  <c r="I369" i="2"/>
  <c r="I355" i="2"/>
  <c r="J58" i="2"/>
  <c r="K58" i="2"/>
  <c r="I58" i="2"/>
  <c r="M60" i="3" l="1"/>
  <c r="M52" i="3"/>
  <c r="M47" i="3"/>
  <c r="M41" i="3"/>
  <c r="I387" i="2"/>
  <c r="I310" i="2"/>
  <c r="I292" i="2"/>
  <c r="I259" i="2"/>
  <c r="J71" i="2" l="1"/>
  <c r="K71" i="2"/>
  <c r="I71" i="2"/>
  <c r="K26" i="2" l="1"/>
  <c r="J26" i="2"/>
  <c r="M44" i="3" l="1"/>
  <c r="M45" i="3"/>
  <c r="M17" i="3"/>
  <c r="M64" i="3" l="1"/>
  <c r="M15" i="3"/>
  <c r="M14" i="3" s="1"/>
  <c r="I311" i="2"/>
  <c r="M31" i="3"/>
  <c r="M29" i="3" s="1"/>
  <c r="I7" i="2" l="1"/>
  <c r="N24" i="3" l="1"/>
  <c r="M56" i="3" l="1"/>
  <c r="M40" i="3" s="1"/>
  <c r="M24" i="3" l="1"/>
  <c r="C431" i="2" l="1"/>
  <c r="D420" i="2"/>
  <c r="C420" i="2"/>
  <c r="K328" i="2"/>
  <c r="J328" i="2"/>
  <c r="K285" i="2"/>
  <c r="J285" i="2"/>
  <c r="I201" i="2"/>
  <c r="D408" i="2" l="1"/>
  <c r="C409" i="2"/>
  <c r="C408" i="2"/>
  <c r="I331" i="2"/>
  <c r="B407" i="2" s="1"/>
  <c r="K54" i="2"/>
  <c r="J54" i="2"/>
  <c r="I46" i="2" l="1"/>
  <c r="K41" i="2"/>
  <c r="L41" i="2"/>
  <c r="J41" i="2"/>
  <c r="I41" i="2"/>
  <c r="I54" i="2" l="1"/>
  <c r="D410" i="2" l="1"/>
  <c r="C410" i="2"/>
  <c r="I24" i="2" l="1"/>
  <c r="I11" i="2" l="1"/>
  <c r="I12" i="2" l="1"/>
  <c r="I47" i="2" s="1"/>
  <c r="J230" i="2"/>
  <c r="K230" i="2"/>
  <c r="L230" i="2"/>
  <c r="I230" i="2"/>
  <c r="I20" i="2" l="1"/>
  <c r="I10" i="2" l="1"/>
  <c r="K132" i="2"/>
  <c r="D431" i="2" s="1"/>
  <c r="I128" i="2"/>
  <c r="I53" i="2" l="1"/>
  <c r="K28" i="2"/>
  <c r="J28" i="2"/>
  <c r="K31" i="2"/>
  <c r="J31" i="2"/>
  <c r="I28" i="2"/>
  <c r="M39" i="3" l="1"/>
  <c r="M22" i="3" s="1"/>
  <c r="I17" i="2"/>
  <c r="G406" i="2" l="1"/>
  <c r="J217" i="2" l="1"/>
  <c r="K217" i="2"/>
  <c r="I217" i="2"/>
  <c r="G405" i="2" s="1"/>
  <c r="J295" i="2" l="1"/>
  <c r="J294" i="2" s="1"/>
  <c r="K295" i="2"/>
  <c r="K294" i="2" s="1"/>
  <c r="I295" i="2"/>
  <c r="B417" i="2"/>
  <c r="K82" i="2"/>
  <c r="J82" i="2"/>
  <c r="I294" i="2" l="1"/>
  <c r="K11" i="2"/>
  <c r="J11" i="2"/>
  <c r="D413" i="2" l="1"/>
  <c r="C413" i="2"/>
  <c r="H413" i="2" l="1"/>
  <c r="O447" i="2"/>
  <c r="P447" i="2" s="1"/>
  <c r="Q447" i="2" s="1"/>
  <c r="P446" i="2"/>
  <c r="Q446" i="2" s="1"/>
  <c r="N448" i="2"/>
  <c r="L446" i="2"/>
  <c r="J447" i="2"/>
  <c r="K447" i="2" s="1"/>
  <c r="M447" i="2" s="1"/>
  <c r="I447" i="2"/>
  <c r="I446" i="2"/>
  <c r="K446" i="2" s="1"/>
  <c r="M446" i="2" s="1"/>
  <c r="M448" i="2" s="1"/>
  <c r="N29" i="3" l="1"/>
  <c r="J12" i="2"/>
  <c r="J10" i="2" l="1"/>
  <c r="J45" i="2" s="1"/>
  <c r="K10" i="2"/>
  <c r="K45" i="2" s="1"/>
  <c r="I373" i="2" l="1"/>
  <c r="K300" i="2"/>
  <c r="J300" i="2"/>
  <c r="I14" i="2" l="1"/>
  <c r="D405" i="2"/>
  <c r="I82" i="2" l="1"/>
  <c r="C405" i="2" l="1"/>
  <c r="I275" i="2"/>
  <c r="C438" i="2" l="1"/>
  <c r="I378" i="2" l="1"/>
  <c r="O93" i="3" l="1"/>
  <c r="O39" i="3" s="1"/>
  <c r="O22" i="3" s="1"/>
  <c r="N72" i="3"/>
  <c r="N39" i="3" l="1"/>
  <c r="N22" i="3" s="1"/>
  <c r="O24" i="3"/>
  <c r="M10" i="3"/>
  <c r="E432" i="2"/>
  <c r="E433" i="2" s="1"/>
  <c r="C430" i="2"/>
  <c r="C429" i="2"/>
  <c r="B428" i="2"/>
  <c r="H428" i="2" s="1"/>
  <c r="G427" i="2"/>
  <c r="C426" i="2"/>
  <c r="E421" i="2"/>
  <c r="C419" i="2"/>
  <c r="E422" i="2"/>
  <c r="C418" i="2"/>
  <c r="H417" i="2"/>
  <c r="G415" i="2"/>
  <c r="C415" i="2"/>
  <c r="P115" i="3" l="1"/>
  <c r="O115" i="3"/>
  <c r="N115" i="3"/>
  <c r="M115" i="3"/>
  <c r="P39" i="3"/>
  <c r="P35" i="3"/>
  <c r="O35" i="3"/>
  <c r="N35" i="3"/>
  <c r="M35" i="3"/>
  <c r="P29" i="3"/>
  <c r="O29" i="3"/>
  <c r="P24" i="3"/>
  <c r="N14" i="3"/>
  <c r="O10" i="3"/>
  <c r="N10" i="3"/>
  <c r="E411" i="2"/>
  <c r="E412" i="2" s="1"/>
  <c r="H407" i="2"/>
  <c r="K397" i="2"/>
  <c r="J397" i="2"/>
  <c r="I397" i="2"/>
  <c r="K393" i="2"/>
  <c r="J393" i="2"/>
  <c r="I393" i="2"/>
  <c r="L390" i="2"/>
  <c r="K390" i="2"/>
  <c r="J390" i="2"/>
  <c r="I390" i="2"/>
  <c r="L388" i="2"/>
  <c r="K388" i="2"/>
  <c r="J388" i="2"/>
  <c r="I388" i="2"/>
  <c r="L385" i="2"/>
  <c r="K385" i="2"/>
  <c r="J385" i="2"/>
  <c r="I385" i="2"/>
  <c r="I383" i="2" s="1"/>
  <c r="L383" i="2"/>
  <c r="K383" i="2"/>
  <c r="J383" i="2"/>
  <c r="L381" i="2"/>
  <c r="K381" i="2"/>
  <c r="J381" i="2"/>
  <c r="I381" i="2"/>
  <c r="I376" i="2" s="1"/>
  <c r="L378" i="2"/>
  <c r="L376" i="2" s="1"/>
  <c r="K378" i="2"/>
  <c r="K376" i="2" s="1"/>
  <c r="J378" i="2"/>
  <c r="J376" i="2" s="1"/>
  <c r="L373" i="2"/>
  <c r="K373" i="2"/>
  <c r="J373" i="2"/>
  <c r="L370" i="2"/>
  <c r="K370" i="2"/>
  <c r="J370" i="2"/>
  <c r="I370" i="2"/>
  <c r="I368" i="2" s="1"/>
  <c r="L366" i="2"/>
  <c r="K366" i="2"/>
  <c r="J366" i="2"/>
  <c r="I366" i="2"/>
  <c r="L363" i="2"/>
  <c r="K363" i="2"/>
  <c r="J363" i="2"/>
  <c r="I363" i="2"/>
  <c r="L361" i="2"/>
  <c r="K361" i="2"/>
  <c r="J361" i="2"/>
  <c r="I361" i="2"/>
  <c r="L359" i="2"/>
  <c r="K359" i="2"/>
  <c r="J359" i="2"/>
  <c r="I359" i="2"/>
  <c r="L356" i="2"/>
  <c r="K356" i="2"/>
  <c r="J356" i="2"/>
  <c r="I356" i="2"/>
  <c r="L354" i="2"/>
  <c r="K354" i="2"/>
  <c r="J354" i="2"/>
  <c r="I354" i="2"/>
  <c r="I352" i="2"/>
  <c r="L350" i="2"/>
  <c r="K350" i="2"/>
  <c r="J350" i="2"/>
  <c r="I350" i="2"/>
  <c r="L348" i="2"/>
  <c r="K348" i="2"/>
  <c r="J348" i="2"/>
  <c r="I348" i="2"/>
  <c r="L346" i="2"/>
  <c r="K346" i="2"/>
  <c r="J346" i="2"/>
  <c r="I346" i="2"/>
  <c r="L344" i="2"/>
  <c r="K344" i="2"/>
  <c r="J344" i="2"/>
  <c r="I344" i="2"/>
  <c r="L342" i="2"/>
  <c r="K342" i="2"/>
  <c r="J342" i="2"/>
  <c r="I342" i="2"/>
  <c r="L340" i="2"/>
  <c r="K340" i="2"/>
  <c r="J340" i="2"/>
  <c r="I340" i="2"/>
  <c r="L338" i="2"/>
  <c r="K338" i="2"/>
  <c r="J338" i="2"/>
  <c r="I338" i="2"/>
  <c r="L336" i="2"/>
  <c r="K336" i="2"/>
  <c r="J336" i="2"/>
  <c r="I336" i="2"/>
  <c r="L334" i="2"/>
  <c r="K334" i="2"/>
  <c r="J334" i="2"/>
  <c r="I334" i="2"/>
  <c r="L332" i="2"/>
  <c r="K332" i="2"/>
  <c r="J332" i="2"/>
  <c r="I332" i="2"/>
  <c r="L329" i="2"/>
  <c r="K329" i="2"/>
  <c r="J329" i="2"/>
  <c r="I329" i="2"/>
  <c r="L327" i="2"/>
  <c r="K327" i="2"/>
  <c r="J327" i="2"/>
  <c r="L324" i="2"/>
  <c r="K324" i="2"/>
  <c r="J324" i="2"/>
  <c r="L322" i="2"/>
  <c r="K322" i="2"/>
  <c r="J322" i="2"/>
  <c r="I322" i="2"/>
  <c r="I320" i="2" s="1"/>
  <c r="L318" i="2"/>
  <c r="K318" i="2"/>
  <c r="J318" i="2"/>
  <c r="I318" i="2"/>
  <c r="L316" i="2"/>
  <c r="K316" i="2"/>
  <c r="J316" i="2"/>
  <c r="J314" i="2" s="1"/>
  <c r="I316" i="2"/>
  <c r="L314" i="2"/>
  <c r="I314" i="2"/>
  <c r="L311" i="2"/>
  <c r="L305" i="2" s="1"/>
  <c r="K311" i="2"/>
  <c r="J311" i="2"/>
  <c r="B421" i="2" s="1"/>
  <c r="L307" i="2"/>
  <c r="K307" i="2"/>
  <c r="K305" i="2" s="1"/>
  <c r="J307" i="2"/>
  <c r="I307" i="2"/>
  <c r="B432" i="2"/>
  <c r="L295" i="2"/>
  <c r="L294" i="2" s="1"/>
  <c r="L291" i="2"/>
  <c r="K291" i="2"/>
  <c r="J291" i="2"/>
  <c r="I291" i="2"/>
  <c r="L288" i="2"/>
  <c r="K288" i="2"/>
  <c r="J288" i="2"/>
  <c r="I288" i="2"/>
  <c r="L286" i="2"/>
  <c r="K286" i="2"/>
  <c r="J286" i="2"/>
  <c r="I286" i="2"/>
  <c r="L284" i="2"/>
  <c r="K284" i="2"/>
  <c r="J284" i="2"/>
  <c r="I284" i="2"/>
  <c r="L282" i="2"/>
  <c r="K282" i="2"/>
  <c r="J282" i="2"/>
  <c r="I282" i="2"/>
  <c r="L281" i="2"/>
  <c r="L280" i="2" s="1"/>
  <c r="L279" i="2" s="1"/>
  <c r="L278" i="2" s="1"/>
  <c r="L277" i="2" s="1"/>
  <c r="L276" i="2" s="1"/>
  <c r="L275" i="2" s="1"/>
  <c r="L274" i="2" s="1"/>
  <c r="L273" i="2" s="1"/>
  <c r="L272" i="2" s="1"/>
  <c r="L271" i="2" s="1"/>
  <c r="L270" i="2" s="1"/>
  <c r="K277" i="2"/>
  <c r="K276" i="2" s="1"/>
  <c r="J277" i="2"/>
  <c r="J276" i="2" s="1"/>
  <c r="I277" i="2"/>
  <c r="I276" i="2" s="1"/>
  <c r="B406" i="2" s="1"/>
  <c r="K271" i="2"/>
  <c r="J271" i="2"/>
  <c r="I271" i="2"/>
  <c r="L268" i="2"/>
  <c r="K268" i="2"/>
  <c r="J268" i="2"/>
  <c r="I268" i="2"/>
  <c r="L266" i="2"/>
  <c r="K266" i="2"/>
  <c r="J266" i="2"/>
  <c r="I266" i="2"/>
  <c r="L264" i="2"/>
  <c r="K264" i="2"/>
  <c r="J264" i="2"/>
  <c r="I264" i="2"/>
  <c r="L262" i="2"/>
  <c r="K262" i="2"/>
  <c r="J262" i="2"/>
  <c r="I262" i="2"/>
  <c r="L261" i="2"/>
  <c r="L260" i="2" s="1"/>
  <c r="L259" i="2" s="1"/>
  <c r="L258" i="2" s="1"/>
  <c r="K260" i="2"/>
  <c r="J260" i="2"/>
  <c r="I260" i="2"/>
  <c r="I258" i="2" s="1"/>
  <c r="L252" i="2"/>
  <c r="K252" i="2"/>
  <c r="J252" i="2"/>
  <c r="I252" i="2"/>
  <c r="L248" i="2"/>
  <c r="K248" i="2"/>
  <c r="J248" i="2"/>
  <c r="I248" i="2"/>
  <c r="L244" i="2"/>
  <c r="K244" i="2"/>
  <c r="J244" i="2"/>
  <c r="I244" i="2"/>
  <c r="L240" i="2"/>
  <c r="K240" i="2"/>
  <c r="J240" i="2"/>
  <c r="I240" i="2"/>
  <c r="L236" i="2"/>
  <c r="K236" i="2"/>
  <c r="J236" i="2"/>
  <c r="I236" i="2"/>
  <c r="L232" i="2"/>
  <c r="K232" i="2"/>
  <c r="J232" i="2"/>
  <c r="I232" i="2"/>
  <c r="L228" i="2"/>
  <c r="K228" i="2"/>
  <c r="J228" i="2"/>
  <c r="I228" i="2"/>
  <c r="L224" i="2"/>
  <c r="K224" i="2"/>
  <c r="J224" i="2"/>
  <c r="I224" i="2"/>
  <c r="L223" i="2"/>
  <c r="K223" i="2"/>
  <c r="J223" i="2"/>
  <c r="J222" i="2" s="1"/>
  <c r="I223" i="2"/>
  <c r="K216" i="2"/>
  <c r="J216" i="2"/>
  <c r="I216" i="2"/>
  <c r="K212" i="2"/>
  <c r="K210" i="2" s="1"/>
  <c r="J212" i="2"/>
  <c r="I212" i="2"/>
  <c r="I210" i="2" s="1"/>
  <c r="J210" i="2"/>
  <c r="K206" i="2"/>
  <c r="J206" i="2"/>
  <c r="I206" i="2"/>
  <c r="K202" i="2"/>
  <c r="K200" i="2" s="1"/>
  <c r="J202" i="2"/>
  <c r="I202" i="2"/>
  <c r="J200" i="2"/>
  <c r="K195" i="2"/>
  <c r="K193" i="2" s="1"/>
  <c r="J195" i="2"/>
  <c r="J193" i="2" s="1"/>
  <c r="I195" i="2"/>
  <c r="I193" i="2" s="1"/>
  <c r="K189" i="2"/>
  <c r="K187" i="2" s="1"/>
  <c r="J189" i="2"/>
  <c r="J187" i="2" s="1"/>
  <c r="I189" i="2"/>
  <c r="I187" i="2" s="1"/>
  <c r="K181" i="2"/>
  <c r="K179" i="2" s="1"/>
  <c r="J181" i="2"/>
  <c r="G416" i="2" s="1"/>
  <c r="G422" i="2" s="1"/>
  <c r="I181" i="2"/>
  <c r="K175" i="2"/>
  <c r="K173" i="2" s="1"/>
  <c r="J175" i="2"/>
  <c r="I175" i="2"/>
  <c r="I173" i="2" s="1"/>
  <c r="J173" i="2"/>
  <c r="K162" i="2"/>
  <c r="J162" i="2"/>
  <c r="I162" i="2"/>
  <c r="K157" i="2"/>
  <c r="J157" i="2"/>
  <c r="I157" i="2"/>
  <c r="K153" i="2"/>
  <c r="J153" i="2"/>
  <c r="I153" i="2"/>
  <c r="K148" i="2"/>
  <c r="J148" i="2"/>
  <c r="I148" i="2"/>
  <c r="K139" i="2"/>
  <c r="J139" i="2"/>
  <c r="I139" i="2"/>
  <c r="H420" i="2"/>
  <c r="D430" i="2"/>
  <c r="H430" i="2" s="1"/>
  <c r="D419" i="2"/>
  <c r="H419" i="2" s="1"/>
  <c r="D409" i="2"/>
  <c r="D418" i="2"/>
  <c r="H418" i="2" s="1"/>
  <c r="K118" i="2"/>
  <c r="K116" i="2" s="1"/>
  <c r="K115" i="2" s="1"/>
  <c r="J118" i="2"/>
  <c r="J116" i="2" s="1"/>
  <c r="J115" i="2" s="1"/>
  <c r="I118" i="2"/>
  <c r="I116" i="2" s="1"/>
  <c r="I115" i="2" s="1"/>
  <c r="K111" i="2"/>
  <c r="K109" i="2" s="1"/>
  <c r="J111" i="2"/>
  <c r="J109" i="2" s="1"/>
  <c r="I109" i="2"/>
  <c r="K103" i="2"/>
  <c r="K101" i="2" s="1"/>
  <c r="J103" i="2"/>
  <c r="J101" i="2" s="1"/>
  <c r="I103" i="2"/>
  <c r="I101" i="2" s="1"/>
  <c r="K95" i="2"/>
  <c r="K93" i="2" s="1"/>
  <c r="J95" i="2"/>
  <c r="J93" i="2" s="1"/>
  <c r="I95" i="2"/>
  <c r="I93" i="2" s="1"/>
  <c r="K91" i="2"/>
  <c r="J91" i="2"/>
  <c r="I91" i="2"/>
  <c r="K86" i="2"/>
  <c r="J86" i="2"/>
  <c r="I86" i="2"/>
  <c r="K77" i="2"/>
  <c r="K75" i="2" s="1"/>
  <c r="J77" i="2"/>
  <c r="I77" i="2"/>
  <c r="I75" i="2" s="1"/>
  <c r="J75" i="2"/>
  <c r="K66" i="2"/>
  <c r="K64" i="2" s="1"/>
  <c r="J66" i="2"/>
  <c r="J64" i="2" s="1"/>
  <c r="I66" i="2"/>
  <c r="C421" i="2"/>
  <c r="J47" i="2"/>
  <c r="I31" i="2"/>
  <c r="I45" i="2" s="1"/>
  <c r="L24" i="2"/>
  <c r="K24" i="2"/>
  <c r="K12" i="2" s="1"/>
  <c r="K47" i="2" s="1"/>
  <c r="J24" i="2"/>
  <c r="L20" i="2"/>
  <c r="K20" i="2"/>
  <c r="J20" i="2"/>
  <c r="J46" i="2"/>
  <c r="J305" i="2" l="1"/>
  <c r="L320" i="2"/>
  <c r="L256" i="2" s="1"/>
  <c r="B405" i="2"/>
  <c r="K290" i="2"/>
  <c r="J290" i="2"/>
  <c r="J320" i="2"/>
  <c r="K320" i="2"/>
  <c r="K172" i="2"/>
  <c r="K171" i="2" s="1"/>
  <c r="I9" i="2"/>
  <c r="C432" i="2"/>
  <c r="C433" i="2" s="1"/>
  <c r="K199" i="2"/>
  <c r="G426" i="2" s="1"/>
  <c r="G433" i="2" s="1"/>
  <c r="L222" i="2"/>
  <c r="I305" i="2"/>
  <c r="C411" i="2"/>
  <c r="I51" i="2"/>
  <c r="B411" i="2"/>
  <c r="L290" i="2"/>
  <c r="I222" i="2"/>
  <c r="K222" i="2"/>
  <c r="I64" i="2"/>
  <c r="J179" i="2"/>
  <c r="J172" i="2" s="1"/>
  <c r="J171" i="2" s="1"/>
  <c r="J199" i="2"/>
  <c r="B427" i="2"/>
  <c r="H427" i="2" s="1"/>
  <c r="K368" i="2"/>
  <c r="L368" i="2"/>
  <c r="I290" i="2"/>
  <c r="B416" i="2"/>
  <c r="J368" i="2"/>
  <c r="B438" i="2"/>
  <c r="D438" i="2" s="1"/>
  <c r="I327" i="2"/>
  <c r="L9" i="2"/>
  <c r="K53" i="2"/>
  <c r="H406" i="2"/>
  <c r="G412" i="2"/>
  <c r="B415" i="2"/>
  <c r="K314" i="2"/>
  <c r="J146" i="2"/>
  <c r="B439" i="2"/>
  <c r="H410" i="2"/>
  <c r="J128" i="2"/>
  <c r="I270" i="2"/>
  <c r="J270" i="2"/>
  <c r="H409" i="2"/>
  <c r="P22" i="3"/>
  <c r="P10" i="3" s="1"/>
  <c r="J53" i="2"/>
  <c r="K155" i="2"/>
  <c r="K258" i="2"/>
  <c r="K270" i="2"/>
  <c r="B426" i="2"/>
  <c r="K17" i="2"/>
  <c r="K9" i="2" s="1"/>
  <c r="C422" i="2"/>
  <c r="I84" i="2"/>
  <c r="I74" i="2" s="1"/>
  <c r="K84" i="2"/>
  <c r="K74" i="2" s="1"/>
  <c r="J84" i="2"/>
  <c r="J74" i="2" s="1"/>
  <c r="D429" i="2"/>
  <c r="H429" i="2" s="1"/>
  <c r="H431" i="2"/>
  <c r="I146" i="2"/>
  <c r="K146" i="2"/>
  <c r="J155" i="2"/>
  <c r="I155" i="2"/>
  <c r="J186" i="2"/>
  <c r="J185" i="2" s="1"/>
  <c r="J258" i="2"/>
  <c r="J44" i="2"/>
  <c r="I186" i="2"/>
  <c r="I185" i="2" s="1"/>
  <c r="J17" i="2"/>
  <c r="J9" i="2" s="1"/>
  <c r="K46" i="2"/>
  <c r="K44" i="2" s="1"/>
  <c r="I179" i="2"/>
  <c r="I172" i="2" s="1"/>
  <c r="I171" i="2" s="1"/>
  <c r="K186" i="2"/>
  <c r="K185" i="2" s="1"/>
  <c r="I200" i="2"/>
  <c r="I199" i="2" s="1"/>
  <c r="H408" i="2"/>
  <c r="L219" i="2" l="1"/>
  <c r="L44" i="2" s="1"/>
  <c r="I399" i="2"/>
  <c r="K170" i="2"/>
  <c r="I256" i="2"/>
  <c r="I219" i="2" s="1"/>
  <c r="J170" i="2"/>
  <c r="J145" i="2"/>
  <c r="J144" i="2" s="1"/>
  <c r="J143" i="2" s="1"/>
  <c r="J133" i="2" s="1"/>
  <c r="D421" i="2" s="1"/>
  <c r="J256" i="2"/>
  <c r="J219" i="2" s="1"/>
  <c r="K256" i="2"/>
  <c r="K219" i="2" s="1"/>
  <c r="K145" i="2"/>
  <c r="K144" i="2" s="1"/>
  <c r="K143" i="2" s="1"/>
  <c r="K133" i="2" s="1"/>
  <c r="D432" i="2" s="1"/>
  <c r="H432" i="2" s="1"/>
  <c r="C440" i="2"/>
  <c r="H416" i="2"/>
  <c r="B422" i="2"/>
  <c r="B412" i="2"/>
  <c r="K128" i="2"/>
  <c r="B433" i="2"/>
  <c r="I170" i="2"/>
  <c r="H421" i="2"/>
  <c r="I145" i="2"/>
  <c r="I144" i="2" s="1"/>
  <c r="I143" i="2" s="1"/>
  <c r="I133" i="2" s="1"/>
  <c r="D411" i="2" s="1"/>
  <c r="H411" i="2" s="1"/>
  <c r="K127" i="2"/>
  <c r="K399" i="2" s="1"/>
  <c r="K51" i="2"/>
  <c r="K50" i="2" s="1"/>
  <c r="J127" i="2"/>
  <c r="J399" i="2" s="1"/>
  <c r="J51" i="2"/>
  <c r="J50" i="2" s="1"/>
  <c r="I126" i="2" l="1"/>
  <c r="I124" i="2" s="1"/>
  <c r="D412" i="2"/>
  <c r="B440" i="2"/>
  <c r="D440" i="2" s="1"/>
  <c r="K126" i="2"/>
  <c r="K124" i="2" s="1"/>
  <c r="D426" i="2"/>
  <c r="J126" i="2"/>
  <c r="J124" i="2" s="1"/>
  <c r="J49" i="2" s="1"/>
  <c r="D415" i="2"/>
  <c r="K49" i="2"/>
  <c r="H415" i="2" l="1"/>
  <c r="H422" i="2" s="1"/>
  <c r="D422" i="2"/>
  <c r="D433" i="2"/>
  <c r="H426" i="2"/>
  <c r="H433" i="2" s="1"/>
  <c r="I44" i="2"/>
  <c r="I50" i="2" l="1"/>
  <c r="I49" i="2" s="1"/>
  <c r="C439" i="2"/>
  <c r="D439" i="2" s="1"/>
  <c r="C412" i="2" l="1"/>
  <c r="H405" i="2"/>
  <c r="H412" i="2" s="1"/>
</calcChain>
</file>

<file path=xl/sharedStrings.xml><?xml version="1.0" encoding="utf-8"?>
<sst xmlns="http://schemas.openxmlformats.org/spreadsheetml/2006/main" count="1469" uniqueCount="524">
  <si>
    <t>УТВЕРЖДАЮ</t>
  </si>
  <si>
    <t>(наименование должностного лица, утверждающего план)</t>
  </si>
  <si>
    <t>МБОУ СОШ № 30 г. Кирова</t>
  </si>
  <si>
    <t>(наименование учреждения)</t>
  </si>
  <si>
    <t xml:space="preserve">                                  </t>
  </si>
  <si>
    <t>(подпись)</t>
  </si>
  <si>
    <t>(расшифровка подписи)</t>
  </si>
  <si>
    <t>ПЛАН</t>
  </si>
  <si>
    <t>финансово-хозяйственной деятельности</t>
  </si>
  <si>
    <t>Орган, осуществляющий функции</t>
  </si>
  <si>
    <t>Коды</t>
  </si>
  <si>
    <r>
      <rPr>
        <sz val="11"/>
        <color rgb="FF000000"/>
        <rFont val="Times New Roman"/>
        <family val="1"/>
        <charset val="204"/>
      </rPr>
      <t xml:space="preserve">и полномочия учредителя  </t>
    </r>
    <r>
      <rPr>
        <u/>
        <sz val="11"/>
        <color rgb="FF000000"/>
        <rFont val="Times New Roman"/>
        <family val="1"/>
        <charset val="204"/>
      </rPr>
      <t>департамент образования администрации города Кирова</t>
    </r>
  </si>
  <si>
    <t>Дата</t>
  </si>
  <si>
    <t>по Сводному реестру</t>
  </si>
  <si>
    <t>глава по БК</t>
  </si>
  <si>
    <t>Учреждение:   Муниципальное бюджетное общеобразовательное учреждение "Средняя общеобразовательная школа с углубленным изучением отдельных предметов  № 30" города Кирова</t>
  </si>
  <si>
    <t>ИНН</t>
  </si>
  <si>
    <t>КПП</t>
  </si>
  <si>
    <t>по ОКЕИ</t>
  </si>
  <si>
    <t>Ед. измерения руб</t>
  </si>
  <si>
    <t>* Указывается дата подписания Плана, в случае утверждения Плана руководителем учредения - дата утверждения Плана</t>
  </si>
  <si>
    <t xml:space="preserve">Раздел 1.  Показатели по поступлениям  и выплатам </t>
  </si>
  <si>
    <t>Наименование показателя</t>
  </si>
  <si>
    <t>Код строки</t>
  </si>
  <si>
    <t>Код по бюджетной классификации Российской Федерации</t>
  </si>
  <si>
    <t>Аналитический код</t>
  </si>
  <si>
    <t xml:space="preserve">Сумма </t>
  </si>
  <si>
    <t>за пределами 
 планового периода</t>
  </si>
  <si>
    <t xml:space="preserve">Остаток средств на начало текущего финансового года, всего </t>
  </si>
  <si>
    <t>0001</t>
  </si>
  <si>
    <t>х</t>
  </si>
  <si>
    <t>Остаток средств на конец текущего финансового года, всего</t>
  </si>
  <si>
    <t>0002</t>
  </si>
  <si>
    <t>Доходы, всего:</t>
  </si>
  <si>
    <t>1000</t>
  </si>
  <si>
    <t xml:space="preserve"> за счет средств, полученных учреждениями от приносящей доход деятельность (собственные доходы учреждения)</t>
  </si>
  <si>
    <t>1001</t>
  </si>
  <si>
    <t>за счет средств субсидий на выполнение муниципального задания всего</t>
  </si>
  <si>
    <t>1002</t>
  </si>
  <si>
    <t>за счет средств субсидий на иные цели и субсидий на осуществление капитальных вложений в объекты муниципальной собственности всего</t>
  </si>
  <si>
    <t>1003</t>
  </si>
  <si>
    <t>в том числе:</t>
  </si>
  <si>
    <t>доходы от собственности, всего</t>
  </si>
  <si>
    <t>доходы от оказания услуг, работ, компенсации затрат учреждений, всего</t>
  </si>
  <si>
    <t>в том числе:
субсидии на финансовое обеспечение выполнения муниципального  задания за счет средств бюджета муниципального образования, создавшего учреждение</t>
  </si>
  <si>
    <t xml:space="preserve">      Платные образовательные услуги</t>
  </si>
  <si>
    <t>доходы от штрафов, пеней, иных сумм принудительного изъятия, всего</t>
  </si>
  <si>
    <t>доходы от штрафных санкций за нарушение условий контрактов (договоров)</t>
  </si>
  <si>
    <t>безвозмездные денежные поступления, всего</t>
  </si>
  <si>
    <t>целевые субсидии (текущего характера)</t>
  </si>
  <si>
    <t>целевые субсидии (капитального характера)</t>
  </si>
  <si>
    <t>прочие доходы, всего</t>
  </si>
  <si>
    <t>доходы от операций с активами, всего</t>
  </si>
  <si>
    <t xml:space="preserve">в том числе:
</t>
  </si>
  <si>
    <t xml:space="preserve">      доходы от реализации иного имущества</t>
  </si>
  <si>
    <t>субсидии на осуществление капитальных вложений</t>
  </si>
  <si>
    <t>прочие поступления, всего</t>
  </si>
  <si>
    <t>из них:
увеличение остатков денежных средств за счет возврата дебиторской задолженности прошлых лет</t>
  </si>
  <si>
    <t>публичные обязательства перед физическими лицами в денежной форме</t>
  </si>
  <si>
    <t>Прочие поступления, всего</t>
  </si>
  <si>
    <t>Расходы, всего, из них:</t>
  </si>
  <si>
    <t xml:space="preserve">за счет средств субсидий на выполнение муниципального задания всего, в том числе </t>
  </si>
  <si>
    <t xml:space="preserve">за счет средств субсидий на иные цели и субсидий на осуществление капитальных вложений в объекты муниципальной собственности всего, в том числе </t>
  </si>
  <si>
    <t>на выплаты персоналу всего:</t>
  </si>
  <si>
    <t>в том числе:
оплата труда, всего</t>
  </si>
  <si>
    <t>заработная плата, всего                                                                                                       из них:</t>
  </si>
  <si>
    <t>211.131</t>
  </si>
  <si>
    <t>за счет собственных средств бюджета МО «Город Киров»</t>
  </si>
  <si>
    <t>за счет средств субвенции в части расходов на оплату труда педагогических работников в рамках обеспечения урочной деятельности</t>
  </si>
  <si>
    <t>211.82</t>
  </si>
  <si>
    <t>за счет средств субвенции в части расходов на оплату труда работников, за исключением педагогических работников в рамках обеспечения урочной деятельности</t>
  </si>
  <si>
    <t>211.83</t>
  </si>
  <si>
    <t>за счет средств субвенции в части расходов на оплату труда в рамках обеспечения внеурочной деятельности</t>
  </si>
  <si>
    <t>211.85</t>
  </si>
  <si>
    <t>211.150</t>
  </si>
  <si>
    <t>cодействие трудовой занятости молодежи</t>
  </si>
  <si>
    <t>классное руководство</t>
  </si>
  <si>
    <t>социальные пособия и компенсации персоналу в денежной форме, всего из них:</t>
  </si>
  <si>
    <t>266.131</t>
  </si>
  <si>
    <t>266.132</t>
  </si>
  <si>
    <t>266.82</t>
  </si>
  <si>
    <t>266.83</t>
  </si>
  <si>
    <t>266.85</t>
  </si>
  <si>
    <t>266.150</t>
  </si>
  <si>
    <t>прочие выплаты персоналу, в том числе компенсационного характера</t>
  </si>
  <si>
    <t>прочие несоциальные выплаты персоналу в денежной форме, всего                                                                                                       из них:</t>
  </si>
  <si>
    <t>212.131</t>
  </si>
  <si>
    <t>212.132</t>
  </si>
  <si>
    <t>212.82</t>
  </si>
  <si>
    <t>212.83</t>
  </si>
  <si>
    <t>212.85</t>
  </si>
  <si>
    <t>212.150</t>
  </si>
  <si>
    <t>Начисление и выплата компенсации за работу по подготовке и проведению государственной итоговой аттестации по образовательным программам основного общего и среднего общего образования педагогическим работникам муниципальных образовательных организаций, участвующим в проведении указанной государственной итоговой аттестации</t>
  </si>
  <si>
    <t>212.15004</t>
  </si>
  <si>
    <t>прочие несоциальные выплаты персоналу в натуральной форме, всего                                                                                                       из них:</t>
  </si>
  <si>
    <t>214.131</t>
  </si>
  <si>
    <t>214.132</t>
  </si>
  <si>
    <t>214.82</t>
  </si>
  <si>
    <t>214.83</t>
  </si>
  <si>
    <t>214.85</t>
  </si>
  <si>
    <t>214.180</t>
  </si>
  <si>
    <t>возмещение расходов, связанных с предоставлением руководителям, педагогическим работникам и иным специалистам (за исключением совместителей) муниципальных образовательных организаций, организаций для детей-сирот и детей, оставшихся без попечения родителей, работающим и проживающим в сельских населенных пунктах, поселках городского типа, меры социальной поддержки, установленной абзацем первым части 1 статьи 15 Закона Кировской области "Об образовании в Кировской области"</t>
  </si>
  <si>
    <t>214.18004</t>
  </si>
  <si>
    <t>транспортные услуги, всего                                                                                                       из них:</t>
  </si>
  <si>
    <t>222.131</t>
  </si>
  <si>
    <t>222.132</t>
  </si>
  <si>
    <t>за счет средств субвенции в части расходов на оплату труда педагогических работников в рамках обеспечения урочной деятельности, из них</t>
  </si>
  <si>
    <t>222.82</t>
  </si>
  <si>
    <t>222.83</t>
  </si>
  <si>
    <t>222.85</t>
  </si>
  <si>
    <t>222.180</t>
  </si>
  <si>
    <t>прочие работы, услуги, всего                                                                                                       из них:</t>
  </si>
  <si>
    <t>226.131</t>
  </si>
  <si>
    <t>226.132</t>
  </si>
  <si>
    <t>226.82</t>
  </si>
  <si>
    <t>226.83</t>
  </si>
  <si>
    <t>226.85</t>
  </si>
  <si>
    <t>226.180</t>
  </si>
  <si>
    <t>266.180</t>
  </si>
  <si>
    <t>иные выплаты, за исключением фонда оплаты труда учреждения, для выполнения отдельных полномочий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</si>
  <si>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</si>
  <si>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на выплаты по оплате труда, всего   из них:</t>
  </si>
  <si>
    <t>213.131</t>
  </si>
  <si>
    <t>213.132</t>
  </si>
  <si>
    <t>213.82</t>
  </si>
  <si>
    <t>213.83</t>
  </si>
  <si>
    <t>213.85</t>
  </si>
  <si>
    <t>213.150</t>
  </si>
  <si>
    <t>на иные выплаты работникам</t>
  </si>
  <si>
    <t>денежное довольствие военнослужащих и сотрудников, имеющих специальные звания</t>
  </si>
  <si>
    <t>иные выплаты военнослужащим и сотрудникам, имеющим специальные звания</t>
  </si>
  <si>
    <t>страховые взносы на обязательное социальное страхование в части выплат персоналу, подлежащих обложению страховыми взносами</t>
  </si>
  <si>
    <t>на оплату стажеров</t>
  </si>
  <si>
    <t>на иные выплаты гражданским лицам (денежное содержание)</t>
  </si>
  <si>
    <t>социальные и иные выплаты населению, всего</t>
  </si>
  <si>
    <t>в том числе:
социальные выплаты гражданам, кроме публичных нормативных социальных выплат</t>
  </si>
  <si>
    <t>из них:
пособия, компенсации и иные социальные выплаты гражданам, кроме публичных нормативных обязательств</t>
  </si>
  <si>
    <t>пособия по социальной помощи населению в денежной форме, всего из них</t>
  </si>
  <si>
    <t>262.131</t>
  </si>
  <si>
    <t>262.132</t>
  </si>
  <si>
    <t>262.82</t>
  </si>
  <si>
    <t>262.83</t>
  </si>
  <si>
    <t>262.85</t>
  </si>
  <si>
    <t>262.180</t>
  </si>
  <si>
    <t>262.18004</t>
  </si>
  <si>
    <t>пенсии, пособия, выплачиваемые работодателями, нанимателями бывшим работникам в денежной форме, всего из них</t>
  </si>
  <si>
    <t>264.131</t>
  </si>
  <si>
    <t>264.132</t>
  </si>
  <si>
    <t>264.82</t>
  </si>
  <si>
    <t>264.83</t>
  </si>
  <si>
    <t>264.85</t>
  </si>
  <si>
    <t>264.180</t>
  </si>
  <si>
    <t>выплата стипендий, осуществление  иных расходов на социальную поддержку обучающихся за счет средств стипендиального фонда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</si>
  <si>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</si>
  <si>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социальное обеспечение детей-сирот и детей, оставшихся без попечения родителей</t>
  </si>
  <si>
    <t xml:space="preserve">                    классное руководство</t>
  </si>
  <si>
    <t>уплата налогов, сборов и иных платежей, всего</t>
  </si>
  <si>
    <t>из них:
налог на имущество организаций и земельный налог</t>
  </si>
  <si>
    <t>Налоги, пошлины и сборы, всего из них</t>
  </si>
  <si>
    <t>налог на имущество, всего из них</t>
  </si>
  <si>
    <t>291.131</t>
  </si>
  <si>
    <t>291.132</t>
  </si>
  <si>
    <t xml:space="preserve">за счет средств из областного бюджета </t>
  </si>
  <si>
    <t>291.89</t>
  </si>
  <si>
    <t>земельный налог, всего из них</t>
  </si>
  <si>
    <t>291.180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</si>
  <si>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</si>
  <si>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госпошлины и сборы, всего из них</t>
  </si>
  <si>
    <t>транспортный налог, всего из них</t>
  </si>
  <si>
    <t>уплата штрафов (в том числе административных), пеней, иных платежей</t>
  </si>
  <si>
    <t>штрафы за нарушение законодательства о налогах и сборах, законодательства о страховых взносах, всего из них</t>
  </si>
  <si>
    <t>292.131</t>
  </si>
  <si>
    <t>292.132</t>
  </si>
  <si>
    <t>292.180</t>
  </si>
  <si>
    <t>293.132</t>
  </si>
  <si>
    <t>293.180</t>
  </si>
  <si>
    <t>295.132</t>
  </si>
  <si>
    <t>295.180</t>
  </si>
  <si>
    <t>прочие выплаты (кроме выплат на закупку товаров, работ, услуг)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</si>
  <si>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</si>
  <si>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расходы на закупку товаров, работ, услуг, всего</t>
  </si>
  <si>
    <t>в том числе:
закупку научно-исследовательских и опытно-конструкторских работ</t>
  </si>
  <si>
    <t>закупку товаров, работ, услуг в сфере информационно-коммуникационных технологий</t>
  </si>
  <si>
    <t>работы, услуги по содержанию имущества, всего из них:</t>
  </si>
  <si>
    <t xml:space="preserve"> за счет средств, полученных учреждениями от приносящей доход деятельность (собственные доходы учреждения), в том числе</t>
  </si>
  <si>
    <t>225.131</t>
  </si>
  <si>
    <t>ремонт (текущий и капитальный) зданий, сооружений, помещений муниципальных учреждений</t>
  </si>
  <si>
    <t>225.131.04</t>
  </si>
  <si>
    <t>прочие работы, услуги, всего из них:</t>
  </si>
  <si>
    <t>услуги, работы для целей капитальных вложений всего из них:</t>
  </si>
  <si>
    <t>228.131</t>
  </si>
  <si>
    <t>228.180</t>
  </si>
  <si>
    <t>увеличение стоимости основных средств всего из них:</t>
  </si>
  <si>
    <t>310.131</t>
  </si>
  <si>
    <t>310.180</t>
  </si>
  <si>
    <t>увеличение стоимости строительных материалов всего из них:</t>
  </si>
  <si>
    <t>344.131</t>
  </si>
  <si>
    <t>344.180</t>
  </si>
  <si>
    <t>увеличение стоимости мягкого инвентаря всего из них:</t>
  </si>
  <si>
    <t>345.131</t>
  </si>
  <si>
    <t>345.180</t>
  </si>
  <si>
    <t>увеличение стоимости прочих оборотных запасов (материалов) всего из них:</t>
  </si>
  <si>
    <t>346.131</t>
  </si>
  <si>
    <t>346.180</t>
  </si>
  <si>
    <t>увеличение стоимости прочих материальных запасов однократного  всего из них:применения</t>
  </si>
  <si>
    <t>349.131</t>
  </si>
  <si>
    <t>349.180</t>
  </si>
  <si>
    <t>прочую закупку товаров, работ и услуг, всего</t>
  </si>
  <si>
    <t>из них:</t>
  </si>
  <si>
    <t>услуги связи, всего из них:</t>
  </si>
  <si>
    <t>221.131</t>
  </si>
  <si>
    <t>221.132</t>
  </si>
  <si>
    <t>221.180</t>
  </si>
  <si>
    <t xml:space="preserve">транспортные услуги </t>
  </si>
  <si>
    <t>коммунальные услуги, всего из них:</t>
  </si>
  <si>
    <t>223.131</t>
  </si>
  <si>
    <t>оплата отопления и технологических нужд</t>
  </si>
  <si>
    <t>223.131.01</t>
  </si>
  <si>
    <t>оплата потребления электроэнергии</t>
  </si>
  <si>
    <t>223.131.02</t>
  </si>
  <si>
    <t>оплата водоснабжения</t>
  </si>
  <si>
    <t>223.131.03</t>
  </si>
  <si>
    <t>оплата за вывоз твердых коммунальных отходов</t>
  </si>
  <si>
    <t>223.132</t>
  </si>
  <si>
    <t>223.132.01</t>
  </si>
  <si>
    <t>223.132.02</t>
  </si>
  <si>
    <t>223.132.03</t>
  </si>
  <si>
    <t>223.180</t>
  </si>
  <si>
    <t>арендная плата за пользование имуществом (за исключением земельных участков и других обособленных природных объектов), всего из них:</t>
  </si>
  <si>
    <t>224.131</t>
  </si>
  <si>
    <t>224.132</t>
  </si>
  <si>
    <t>224.180</t>
  </si>
  <si>
    <t>работы, услуги по содержанию имущества</t>
  </si>
  <si>
    <t>за счет собственных средств бюджета МО «Город Киров», в том числе</t>
  </si>
  <si>
    <t>225.132</t>
  </si>
  <si>
    <t>за счет средств субвенции в части учебных расходов в рамках обеспечения урочной деятельности</t>
  </si>
  <si>
    <t>225.84</t>
  </si>
  <si>
    <t>225.150</t>
  </si>
  <si>
    <t>226.84</t>
  </si>
  <si>
    <t>226.150</t>
  </si>
  <si>
    <t>226.15009</t>
  </si>
  <si>
    <t>страхование, всего из них:</t>
  </si>
  <si>
    <t>227.131</t>
  </si>
  <si>
    <t>227.132</t>
  </si>
  <si>
    <t>услуги, работы для целей капитальных вложений</t>
  </si>
  <si>
    <t>228.132</t>
  </si>
  <si>
    <t>увеличение стоимости основных средств, всего из них:</t>
  </si>
  <si>
    <t>310.132</t>
  </si>
  <si>
    <t>310.84</t>
  </si>
  <si>
    <t>увеличение стоимости лекарственных препаратов и материалов, применяемых в медицинских целях, всего из них:</t>
  </si>
  <si>
    <t>341.131</t>
  </si>
  <si>
    <t>341.132</t>
  </si>
  <si>
    <t>341.180</t>
  </si>
  <si>
    <t>увеличение стоимости продуктов питания, всего из них:</t>
  </si>
  <si>
    <t>342.131</t>
  </si>
  <si>
    <t>342.132</t>
  </si>
  <si>
    <t>342.180</t>
  </si>
  <si>
    <t>увеличение стоимости горюче-смазочных материалов, всего из них:</t>
  </si>
  <si>
    <t>343.131</t>
  </si>
  <si>
    <t>343.132</t>
  </si>
  <si>
    <t>343.180</t>
  </si>
  <si>
    <t>310.150</t>
  </si>
  <si>
    <t xml:space="preserve">  увеличение стоимости строительных материалов, всего из них:</t>
  </si>
  <si>
    <t>344.132</t>
  </si>
  <si>
    <t>344.84</t>
  </si>
  <si>
    <t>344.150</t>
  </si>
  <si>
    <t>приобретение строительных материалов</t>
  </si>
  <si>
    <t>344.15006</t>
  </si>
  <si>
    <t xml:space="preserve">  увеличение стоимости мягкого инвентаря, всего из них:</t>
  </si>
  <si>
    <t>345.132</t>
  </si>
  <si>
    <t>345.84</t>
  </si>
  <si>
    <t xml:space="preserve">  увеличение стоимости прочих оборотных запасов (материалов), всего из них:</t>
  </si>
  <si>
    <t>346.132</t>
  </si>
  <si>
    <t>346.84</t>
  </si>
  <si>
    <t>346.150</t>
  </si>
  <si>
    <t>увеличение стоимости материальных запасов для целей капитальных вложений, всего из них:</t>
  </si>
  <si>
    <t>347.131</t>
  </si>
  <si>
    <t>347.132</t>
  </si>
  <si>
    <t>347.150</t>
  </si>
  <si>
    <t xml:space="preserve"> увеличение стоимости прочих материальных запасов однократного применения, всего из них:</t>
  </si>
  <si>
    <t>349.132</t>
  </si>
  <si>
    <t>349.84</t>
  </si>
  <si>
    <t>капитальные вложения в объекты муниципальной собственности, всего</t>
  </si>
  <si>
    <t>в том числе:
приобретение объектов недвижимого имущества муниципальными учреждениями</t>
  </si>
  <si>
    <t>строительство (реконструкция) объектов недвижимого имущества муниципальными учреждениями</t>
  </si>
  <si>
    <t>Выплаты, уменьшающие доход, всего</t>
  </si>
  <si>
    <t>в том числе:
налог на прибыль</t>
  </si>
  <si>
    <t>налог на добавленную стоимость</t>
  </si>
  <si>
    <t>прочие налоги, уменьшающие доход</t>
  </si>
  <si>
    <t>Прочие выплаты, всего</t>
  </si>
  <si>
    <t>из них:
возврат в бюджет средств субсидии</t>
  </si>
  <si>
    <t>____________________________________________________</t>
  </si>
  <si>
    <t>Выплаты, уменьшающие доход  отражаются со знаком "минус"</t>
  </si>
  <si>
    <t>Итого</t>
  </si>
  <si>
    <t>ВБ =</t>
  </si>
  <si>
    <t>МБ=</t>
  </si>
  <si>
    <t>84=</t>
  </si>
  <si>
    <t>82=</t>
  </si>
  <si>
    <t>83=</t>
  </si>
  <si>
    <t>85=</t>
  </si>
  <si>
    <t>Иная субсидия</t>
  </si>
  <si>
    <t>ИТОГО</t>
  </si>
  <si>
    <t>КР</t>
  </si>
  <si>
    <t>2023 год</t>
  </si>
  <si>
    <t>Раздел 2. Сведения по выплатам  на закупки товаров, работ, услуг</t>
  </si>
  <si>
    <t>№ 
п/п</t>
  </si>
  <si>
    <t>Коды 
строк</t>
  </si>
  <si>
    <t>Год начала закупки</t>
  </si>
  <si>
    <t>Код бюджетной классификации Российской Федерации</t>
  </si>
  <si>
    <t>за пределами  планового периода</t>
  </si>
  <si>
    <t>Выплаты на закупку товаров, работ, услуг, всего</t>
  </si>
  <si>
    <t>1.1</t>
  </si>
  <si>
    <t>По контрактам (договорам), заключенным до начала текущего финансового года без применения норм Федерального закона от 5 апреля 2013 года № 44-ФЗ "О контрактной системе в сфере закупок товаров, работ, услуг для обеспечения государственных и муниципальных нужд" и Федерального закона от 18 июля 2011 года № 223-ФЗ "О закупках товаров, работ, услуг отдельными видами юридических лиц"</t>
  </si>
  <si>
    <t>26100</t>
  </si>
  <si>
    <t>1.2.</t>
  </si>
  <si>
    <t>По контрактам (договорам), планируемым к заключению в соответствующем финансовом году без применения норм Федерального закона № 44-ФЗ и Федерального закона № 223-ФЗ</t>
  </si>
  <si>
    <t>26200</t>
  </si>
  <si>
    <t>1.3.</t>
  </si>
  <si>
    <t>По контрактам (договорам), заключенным до начала текущего финансового года с учетом требований Федерального закона № 44-ФЗ и Федерального закона № 223-ФЗ</t>
  </si>
  <si>
    <t>26300</t>
  </si>
  <si>
    <t>1.3.1.</t>
  </si>
  <si>
    <t xml:space="preserve">    в том числе: в соответствии с Федеральным законом № 44-ФЗ</t>
  </si>
  <si>
    <t>26310</t>
  </si>
  <si>
    <t>0000000000</t>
  </si>
  <si>
    <t xml:space="preserve">    из них</t>
  </si>
  <si>
    <t>26310.1</t>
  </si>
  <si>
    <t>1.3.2.</t>
  </si>
  <si>
    <t xml:space="preserve">     в соответствии с Федеральным законом № 223-ФЗ</t>
  </si>
  <si>
    <t>26320</t>
  </si>
  <si>
    <t>1.4.</t>
  </si>
  <si>
    <t>По контрактам (договорам), планируемым к заключению в соответствующем финансовом году с учетом требований Федерального закона № 44-ФЗ и Федерального закона № 223-ФЗ</t>
  </si>
  <si>
    <t>26400</t>
  </si>
  <si>
    <t>1.4.1.</t>
  </si>
  <si>
    <t>За счет субсидий, предоставляемых на финансовое обеспечение выполнения муниципалоьного задания</t>
  </si>
  <si>
    <t>26410</t>
  </si>
  <si>
    <t>в соответствии с Федеральным законом  № 44-ФЗ</t>
  </si>
  <si>
    <t>26411</t>
  </si>
  <si>
    <t>1.4.1.2.</t>
  </si>
  <si>
    <t>в соответствии с Федеральным законом  № 223-ФЗ</t>
  </si>
  <si>
    <t>26412</t>
  </si>
  <si>
    <t>1.4.2.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</si>
  <si>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</si>
  <si>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26420</t>
  </si>
  <si>
    <t>1.4.2.1.</t>
  </si>
  <si>
    <t>26421</t>
  </si>
  <si>
    <t>1.4.2.2.</t>
  </si>
  <si>
    <t>26422</t>
  </si>
  <si>
    <t>1.4.3.</t>
  </si>
  <si>
    <t>За счет субсидий, предоставляемых на осуществление капитальных вложений</t>
  </si>
  <si>
    <t>26430</t>
  </si>
  <si>
    <t>1.4.4.</t>
  </si>
  <si>
    <t>За счет прочих источников финансового обеспечения</t>
  </si>
  <si>
    <t>26450</t>
  </si>
  <si>
    <t>1.4.4.1.</t>
  </si>
  <si>
    <t>26451</t>
  </si>
  <si>
    <t>1.4.4.2.</t>
  </si>
  <si>
    <t>26452</t>
  </si>
  <si>
    <t>2.</t>
  </si>
  <si>
    <t>Итого по контрактам, планируемым к заключению в соответствующем финансовом году в соответствии с Федеральным законом  № 44-ФЗ,  по соответствующему году закупки</t>
  </si>
  <si>
    <t>26500</t>
  </si>
  <si>
    <t>в том числе по году начала закупки:</t>
  </si>
  <si>
    <t>2019</t>
  </si>
  <si>
    <t>26520</t>
  </si>
  <si>
    <t>2020</t>
  </si>
  <si>
    <t>26530</t>
  </si>
  <si>
    <t>2021</t>
  </si>
  <si>
    <t>26540</t>
  </si>
  <si>
    <t>2022</t>
  </si>
  <si>
    <t>3.</t>
  </si>
  <si>
    <t>Итого по договорам, планируемым к заключению в соответствующем финансовом году в соответствии с Федеральным законом № 223-ФЗ,  по соответствующему году закупки</t>
  </si>
  <si>
    <t>26600</t>
  </si>
  <si>
    <t>26610</t>
  </si>
  <si>
    <t>26620</t>
  </si>
  <si>
    <t>26630</t>
  </si>
  <si>
    <t>26640</t>
  </si>
  <si>
    <t>Руководитель учреждения</t>
  </si>
  <si>
    <t>(уполномоченное лицо учреждения)</t>
  </si>
  <si>
    <t>(должность)</t>
  </si>
  <si>
    <t>М.П.</t>
  </si>
  <si>
    <t>Исполнитель</t>
  </si>
  <si>
    <t>главный бухгалтер</t>
  </si>
  <si>
    <t>Н.Н. Плюснина</t>
  </si>
  <si>
    <t>54-20-32</t>
  </si>
  <si>
    <t>(фамиллия, инициалы)</t>
  </si>
  <si>
    <t>(телефон)</t>
  </si>
  <si>
    <t>СОГЛАСОВАНО</t>
  </si>
  <si>
    <t>(наименование должности уполномоченного лица-учредителя)</t>
  </si>
  <si>
    <t>* Указывается сумма закупок товаров, работ, услуг, осуществляемых без учета требований  Федерального закона  № 44-ФЗ  и Федерального закона № 223-ФЗ, в случаях, предусмотренных указанными федеральными законами.</t>
  </si>
  <si>
    <t>** Государственным (муниципальным) бюжетным учреждением не заполняется.</t>
  </si>
  <si>
    <t>2023</t>
  </si>
  <si>
    <t>000.0702.0000000000.244.221</t>
  </si>
  <si>
    <t>000.0702.0000000000.244.223</t>
  </si>
  <si>
    <t>000.0702.0000000000.244.224</t>
  </si>
  <si>
    <t>000.0702.0000000000.244.225</t>
  </si>
  <si>
    <t>000.0702.0000000000.244.226</t>
  </si>
  <si>
    <t>000.0702.0000000000.244.310</t>
  </si>
  <si>
    <t>000.0702.0000000000.244.344</t>
  </si>
  <si>
    <t>000.0702.0000000000.244.346</t>
  </si>
  <si>
    <t>000.0702.0000000000.244.349</t>
  </si>
  <si>
    <t>000.0702.0000000000.247.223</t>
  </si>
  <si>
    <t>228.150</t>
  </si>
  <si>
    <t>347.84</t>
  </si>
  <si>
    <t>Для ф.387</t>
  </si>
  <si>
    <t>211+266</t>
  </si>
  <si>
    <t>МБ+Иная</t>
  </si>
  <si>
    <t>ВБ</t>
  </si>
  <si>
    <t>310+347+228</t>
  </si>
  <si>
    <t>211.15004</t>
  </si>
  <si>
    <t>213.15004</t>
  </si>
  <si>
    <t>346.15004</t>
  </si>
  <si>
    <t>доходы от сдачи в аренду недвижимого имущества</t>
  </si>
  <si>
    <t>проведение ремонта имущества, закрепленного за учреждением на праве оперативного управления или правах аренды</t>
  </si>
  <si>
    <t>Приобретение имущества для осуществления видов деятельности учреждения</t>
  </si>
  <si>
    <t>310.15002</t>
  </si>
  <si>
    <t>итого</t>
  </si>
  <si>
    <t>план</t>
  </si>
  <si>
    <t>факт</t>
  </si>
  <si>
    <t>остаток</t>
  </si>
  <si>
    <t>ФОТ</t>
  </si>
  <si>
    <t>стим.</t>
  </si>
  <si>
    <t>без СВ</t>
  </si>
  <si>
    <t>изменения</t>
  </si>
  <si>
    <t>ПФХД с учетом измен.</t>
  </si>
  <si>
    <t>стим. на дек.</t>
  </si>
  <si>
    <t>2024 год</t>
  </si>
  <si>
    <t>291.150</t>
  </si>
  <si>
    <t>Иные выплаты текущего характера физическим лицам, всего</t>
  </si>
  <si>
    <t>296.131</t>
  </si>
  <si>
    <t>2024</t>
  </si>
  <si>
    <t>000.0702.0000000000.244.225.21</t>
  </si>
  <si>
    <t>замеры сопротивления изоляции электропроводов и электрооборудования</t>
  </si>
  <si>
    <t>безвозмездное пожертвование от физических лиц</t>
  </si>
  <si>
    <t>доходы от возмещения причиненного ущерба</t>
  </si>
  <si>
    <t>увеличение остатков денежных средств за счет возврата дебиторской задолженности прошлых лет</t>
  </si>
  <si>
    <t>Уникальный код</t>
  </si>
  <si>
    <t>000.0702.0000000000.244.345</t>
  </si>
  <si>
    <t xml:space="preserve">Проведение проверки сметной стоимости по объекту: "Частичный капитальный ремонт здания " </t>
  </si>
  <si>
    <t>в том числе  закупка товаров, работ, услуг в целях капитального ремонта муниципального имущества</t>
  </si>
  <si>
    <t>Обеспечение деятельности советников директора по воспитанию и взаимодействию с детскими общественными объединениями</t>
  </si>
  <si>
    <t>Выполнение требований действующего законодательства, предписаний надзорных органов</t>
  </si>
  <si>
    <t>15009.22</t>
  </si>
  <si>
    <t>Обеспечение безопасности учреждения</t>
  </si>
  <si>
    <t>349.150</t>
  </si>
  <si>
    <t>349/15009</t>
  </si>
  <si>
    <t>Приобретение новогодних подарков обучающимся, получающим начальное общее образование</t>
  </si>
  <si>
    <t>на 2023 год и плановый период 2024 / 2025 годов</t>
  </si>
  <si>
    <t>Код целевой статьи классификации расходов бюджетов</t>
  </si>
  <si>
    <t>0420017010</t>
  </si>
  <si>
    <t>042ЕВ5179F</t>
  </si>
  <si>
    <t>0420053030</t>
  </si>
  <si>
    <t>0420016170</t>
  </si>
  <si>
    <t>042000311А</t>
  </si>
  <si>
    <t>042000311Б</t>
  </si>
  <si>
    <t>0430017150</t>
  </si>
  <si>
    <t>223.131.04</t>
  </si>
  <si>
    <t>223.132.04</t>
  </si>
  <si>
    <t>225.132.29</t>
  </si>
  <si>
    <t>225.132.11</t>
  </si>
  <si>
    <t>225.131.11</t>
  </si>
  <si>
    <t>2025 год</t>
  </si>
  <si>
    <t>000.0702.0420017010.244.226</t>
  </si>
  <si>
    <t>000.0702.0000000000.244.225.29</t>
  </si>
  <si>
    <t>000.0702.0420017010.244.226.84</t>
  </si>
  <si>
    <t>000.0702.0420017010.244.310.84</t>
  </si>
  <si>
    <t>000.0702.0420017010.244.346.84</t>
  </si>
  <si>
    <t>000.0702.0420017010.244.349.84</t>
  </si>
  <si>
    <t>на 2023 г.
(текущий  финансовый год)</t>
  </si>
  <si>
    <t>на 2024 г.
(первый год планового периода)</t>
  </si>
  <si>
    <t>на 2025 г.
(второй год планового периода)</t>
  </si>
  <si>
    <t>000.0702.0420017010.244.310</t>
  </si>
  <si>
    <t>000.0702.0420017010.244.346</t>
  </si>
  <si>
    <t>2025</t>
  </si>
  <si>
    <t>211-23-53030-00000-00000</t>
  </si>
  <si>
    <t>266-23-53030-00000-00000</t>
  </si>
  <si>
    <t>213-23-53030-00000-00000</t>
  </si>
  <si>
    <t>начальник департамента образования администрации города Кирова</t>
  </si>
  <si>
    <t>А.Л. Петрицкий</t>
  </si>
  <si>
    <t>на 2023 г.
текущий  
финансовый год</t>
  </si>
  <si>
    <t>на 2024 г.
первый год планового периода</t>
  </si>
  <si>
    <t>на 2025 г.
второй год планового периода</t>
  </si>
  <si>
    <t>000.0702.0430017150.244.226.</t>
  </si>
  <si>
    <t>0430003110</t>
  </si>
  <si>
    <t>Разработка проектно-сметной документации на выполнение работ по замене системы пожарной сигнализации и системы оповещения и управления эвакуацией людей при пожаре в здании"</t>
  </si>
  <si>
    <t>000.0702.0430003110.244.226.</t>
  </si>
  <si>
    <t>000.0702.0000000000.247.223.</t>
  </si>
  <si>
    <t>000.0702.0000000000.244.223.03</t>
  </si>
  <si>
    <t>000.0702.0000000000.244.223.04</t>
  </si>
  <si>
    <t>000.0702.0000000000.247.223.01</t>
  </si>
  <si>
    <t>00000000</t>
  </si>
  <si>
    <t>000000000</t>
  </si>
  <si>
    <t>226.15009.30</t>
  </si>
  <si>
    <t>213-23-51790-00000-00000</t>
  </si>
  <si>
    <t>042ЕВ51790</t>
  </si>
  <si>
    <t>266-23-51790-00000-00000</t>
  </si>
  <si>
    <t>211-23-51790-00000-00000</t>
  </si>
  <si>
    <t>Иные антитеррористические мероприятия (установка охранной сигнализации)</t>
  </si>
  <si>
    <t>228.15009.19</t>
  </si>
  <si>
    <t>000.0702.0000000000.244.228.19</t>
  </si>
  <si>
    <t>расходы на оплату труда педагогов-психологов, учителей-логопедов, учителей-дефектологов для обеспечения коррекционно-развивающей работы при инклюзивном образовании</t>
  </si>
  <si>
    <t>211.15009.96</t>
  </si>
  <si>
    <t>213.15009.96</t>
  </si>
  <si>
    <t>Установка и (или) дооборудование системы видеонаблюдения</t>
  </si>
  <si>
    <t>Огнезащитная обработка деревянных конструкций чердачных помещений и сцен, металлических конструкций, занавесов огнезащитными составами</t>
  </si>
  <si>
    <t>225.15009.30</t>
  </si>
  <si>
    <t>227.150</t>
  </si>
  <si>
    <t>000.0702.0000000000.244.225.30</t>
  </si>
  <si>
    <t>000.0702.0000000000.244.225.11</t>
  </si>
  <si>
    <t>Проведение работ по замене оконных блоков</t>
  </si>
  <si>
    <t>225.15001.42</t>
  </si>
  <si>
    <t>225.15001.11</t>
  </si>
  <si>
    <t>1.4..1.1.1</t>
  </si>
  <si>
    <t>1.4.1.1.2</t>
  </si>
  <si>
    <t>000.0702.0000000000.244.225.42</t>
  </si>
  <si>
    <t>.05.2023</t>
  </si>
  <si>
    <t>211.15009.23</t>
  </si>
  <si>
    <t>213.15009.23</t>
  </si>
  <si>
    <t>"12 " мая 2023 г.</t>
  </si>
  <si>
    <t>"___" мая 2023_ г.</t>
  </si>
  <si>
    <t>М.А. Соловьева</t>
  </si>
  <si>
    <t>И.о. директора МБОУ СОШ № 30 г. Кирова</t>
  </si>
  <si>
    <t xml:space="preserve">И.о. директора </t>
  </si>
  <si>
    <t>М.А.  Соловьева</t>
  </si>
  <si>
    <t>от "18" мая  2023 г.</t>
  </si>
  <si>
    <t>"18" мая 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</si>
</sst>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\-??_р_._-;_-@_-"/>
    <numFmt numFmtId="165" formatCode="0.0"/>
    <numFmt numFmtId="166" formatCode="#,##0.00\ _₽"/>
  </numFmts>
  <fonts count="49" x14ac:knownFonts="1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204"/>
    </font>
    <font>
      <sz val="10"/>
      <name val="Arial Cyr"/>
      <family val="2"/>
      <charset val="204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9"/>
      <name val="Times New Roman"/>
      <family val="1"/>
      <charset val="204"/>
    </font>
    <font>
      <b/>
      <sz val="15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5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u/>
      <sz val="11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2"/>
      <color rgb="FF000000"/>
      <name val="Times New Roman Cyr"/>
      <family val="1"/>
      <charset val="204"/>
    </font>
    <font>
      <sz val="12"/>
      <name val="Times New Roman Cyr"/>
      <family val="1"/>
      <charset val="204"/>
    </font>
    <font>
      <sz val="10"/>
      <color rgb="FF000000"/>
      <name val="Times New Roman Cyr"/>
      <family val="1"/>
      <charset val="204"/>
    </font>
    <font>
      <sz val="10"/>
      <name val="Times New Roman Cyr"/>
      <family val="1"/>
      <charset val="204"/>
    </font>
    <font>
      <sz val="10"/>
      <color rgb="FF000000"/>
      <name val="Calibri"/>
      <family val="2"/>
      <charset val="204"/>
    </font>
    <font>
      <b/>
      <sz val="12"/>
      <color rgb="FF000000"/>
      <name val="Times New Roman Cyr"/>
      <family val="1"/>
      <charset val="204"/>
    </font>
    <font>
      <b/>
      <sz val="12"/>
      <name val="Times New Roman Cyr"/>
      <charset val="204"/>
    </font>
    <font>
      <b/>
      <sz val="12"/>
      <color rgb="FF000000"/>
      <name val="Times New Roman Cyr"/>
      <charset val="204"/>
    </font>
    <font>
      <sz val="12"/>
      <name val="Times New Roman Cyr"/>
      <charset val="204"/>
    </font>
    <font>
      <sz val="12"/>
      <color rgb="FF000000"/>
      <name val="Times New Roman Cyr"/>
      <charset val="204"/>
    </font>
    <font>
      <b/>
      <sz val="12"/>
      <name val="Times New Roman Cyr"/>
      <family val="1"/>
      <charset val="204"/>
    </font>
    <font>
      <b/>
      <sz val="11"/>
      <color rgb="FF000000"/>
      <name val="Calibri"/>
      <family val="2"/>
      <charset val="1"/>
    </font>
    <font>
      <b/>
      <i/>
      <sz val="12"/>
      <name val="Times New Roman Cyr"/>
      <family val="1"/>
      <charset val="204"/>
    </font>
    <font>
      <b/>
      <i/>
      <sz val="12"/>
      <color rgb="FF000000"/>
      <name val="Times New Roman Cyr"/>
      <family val="1"/>
      <charset val="204"/>
    </font>
    <font>
      <sz val="11"/>
      <name val="Calibri"/>
      <family val="2"/>
      <charset val="204"/>
    </font>
    <font>
      <b/>
      <i/>
      <sz val="12"/>
      <color rgb="FF000000"/>
      <name val="Times New Roman Cyr"/>
      <charset val="204"/>
    </font>
    <font>
      <b/>
      <i/>
      <sz val="12"/>
      <name val="Times New Roman Cyr"/>
      <charset val="204"/>
    </font>
    <font>
      <b/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i/>
      <sz val="12"/>
      <name val="Times New Roman"/>
      <family val="1"/>
      <charset val="204"/>
    </font>
    <font>
      <sz val="9"/>
      <name val="Times New Roman"/>
      <family val="1"/>
      <charset val="204"/>
    </font>
    <font>
      <strike/>
      <sz val="12"/>
      <name val="Times New Roman"/>
      <family val="1"/>
      <charset val="204"/>
    </font>
    <font>
      <strike/>
      <sz val="9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1"/>
      <color rgb="FF000000"/>
      <name val="Calibri"/>
      <family val="2"/>
      <charset val="1"/>
    </font>
    <font>
      <i/>
      <sz val="8"/>
      <color rgb="FF000000"/>
      <name val="Times New Roman"/>
      <family val="1"/>
      <charset val="204"/>
    </font>
    <font>
      <sz val="12"/>
      <color theme="1"/>
      <name val="Times New Roman Cyr"/>
      <family val="1"/>
      <charset val="204"/>
    </font>
    <font>
      <sz val="8"/>
      <color rgb="FF000000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rgb="FFFFFFFF"/>
        <bgColor rgb="FFF2F2F2"/>
      </patternFill>
    </fill>
    <fill>
      <patternFill patternType="solid">
        <fgColor rgb="FFFFFF00"/>
        <bgColor rgb="FFFFFF00"/>
      </patternFill>
    </fill>
    <fill>
      <patternFill patternType="solid">
        <fgColor rgb="FFDBEEF4"/>
        <bgColor rgb="FFDCE6F2"/>
      </patternFill>
    </fill>
    <fill>
      <patternFill patternType="solid">
        <fgColor rgb="FFF2F2F2"/>
        <bgColor rgb="FFEBF1DE"/>
      </patternFill>
    </fill>
    <fill>
      <patternFill patternType="solid">
        <fgColor rgb="FFEBF1DE"/>
        <bgColor rgb="FFF2F2F2"/>
      </patternFill>
    </fill>
    <fill>
      <patternFill patternType="solid">
        <fgColor rgb="FFFDEADA"/>
        <bgColor rgb="FFEBF1DE"/>
      </patternFill>
    </fill>
    <fill>
      <patternFill patternType="solid">
        <fgColor rgb="FFE6E0EC"/>
        <bgColor rgb="FFDCE6F2"/>
      </patternFill>
    </fill>
    <fill>
      <patternFill patternType="solid">
        <fgColor rgb="FFF2DCDB"/>
        <bgColor rgb="FFE6E0EC"/>
      </patternFill>
    </fill>
    <fill>
      <patternFill patternType="solid">
        <fgColor rgb="FFDCE6F2"/>
        <bgColor rgb="FFDBEEF4"/>
      </patternFill>
    </fill>
    <fill>
      <patternFill patternType="solid">
        <fgColor rgb="FF92D050"/>
        <bgColor rgb="FFC0C0C0"/>
      </patternFill>
    </fill>
    <fill>
      <patternFill patternType="solid">
        <fgColor theme="0"/>
        <bgColor rgb="FFEBF1DE"/>
      </patternFill>
    </fill>
    <fill>
      <patternFill patternType="solid">
        <fgColor theme="0"/>
        <bgColor rgb="FFDBEEF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/>
      <top/>
      <bottom style="thin">
        <color auto="1"/>
      </bottom>
      <diagonal/>
    </border>
    <border>
      <left/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/>
      <top style="thin">
        <color auto="1"/>
      </top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/>
      <bottom/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3" fillId="0" borderId="0"/>
    <xf numFmtId="0" fontId="2" fillId="0" borderId="0"/>
    <xf numFmtId="164" fontId="45" fillId="0" borderId="0" applyBorder="0" applyProtection="0"/>
    <xf numFmtId="164" fontId="45" fillId="0" borderId="0" applyBorder="0" applyProtection="0"/>
  </cellStyleXfs>
  <cellXfs count="484">
    <xf numFmtId="0" fontId="0" fillId="0" borderId="0" xfId="0"/>
    <xf numFmtId="0" fontId="1" fillId="0" borderId="0" xfId="4"/>
    <xf numFmtId="0" fontId="4" fillId="0" borderId="0" xfId="4" applyFont="1" applyBorder="1" applyAlignment="1">
      <alignment horizontal="left"/>
    </xf>
    <xf numFmtId="0" fontId="7" fillId="0" borderId="0" xfId="4" applyFont="1" applyBorder="1" applyAlignment="1">
      <alignment wrapText="1"/>
    </xf>
    <xf numFmtId="0" fontId="8" fillId="0" borderId="0" xfId="4" applyFont="1"/>
    <xf numFmtId="0" fontId="8" fillId="2" borderId="0" xfId="4" applyFont="1" applyFill="1" applyAlignment="1">
      <alignment horizontal="left"/>
    </xf>
    <xf numFmtId="0" fontId="8" fillId="2" borderId="0" xfId="4" applyFont="1" applyFill="1" applyBorder="1" applyAlignment="1">
      <alignment horizontal="center"/>
    </xf>
    <xf numFmtId="0" fontId="8" fillId="2" borderId="0" xfId="4" applyFont="1" applyFill="1" applyAlignment="1">
      <alignment horizontal="center"/>
    </xf>
    <xf numFmtId="0" fontId="8" fillId="0" borderId="0" xfId="4" applyFont="1" applyBorder="1" applyAlignment="1"/>
    <xf numFmtId="0" fontId="1" fillId="0" borderId="0" xfId="4" applyBorder="1"/>
    <xf numFmtId="0" fontId="8" fillId="0" borderId="0" xfId="4" applyFont="1" applyBorder="1" applyAlignment="1">
      <alignment horizontal="center"/>
    </xf>
    <xf numFmtId="0" fontId="8" fillId="2" borderId="1" xfId="4" applyFont="1" applyFill="1" applyBorder="1" applyAlignment="1"/>
    <xf numFmtId="0" fontId="1" fillId="2" borderId="0" xfId="4" applyFill="1"/>
    <xf numFmtId="0" fontId="6" fillId="0" borderId="0" xfId="4" applyFont="1" applyBorder="1" applyAlignment="1"/>
    <xf numFmtId="0" fontId="6" fillId="2" borderId="0" xfId="4" applyFont="1" applyFill="1" applyBorder="1" applyAlignment="1"/>
    <xf numFmtId="0" fontId="1" fillId="0" borderId="0" xfId="4" applyBorder="1" applyAlignment="1">
      <alignment horizontal="left"/>
    </xf>
    <xf numFmtId="0" fontId="8" fillId="2" borderId="0" xfId="0" applyFont="1" applyFill="1" applyBorder="1" applyAlignment="1">
      <alignment horizontal="left"/>
    </xf>
    <xf numFmtId="0" fontId="8" fillId="2" borderId="0" xfId="0" applyFont="1" applyFill="1"/>
    <xf numFmtId="0" fontId="0" fillId="0" borderId="0" xfId="0" applyBorder="1" applyAlignment="1">
      <alignment horizontal="left"/>
    </xf>
    <xf numFmtId="0" fontId="0" fillId="0" borderId="0" xfId="0" applyBorder="1"/>
    <xf numFmtId="0" fontId="8" fillId="0" borderId="0" xfId="4" applyFont="1" applyBorder="1" applyAlignment="1">
      <alignment horizontal="left"/>
    </xf>
    <xf numFmtId="0" fontId="8" fillId="0" borderId="0" xfId="4" applyFont="1" applyBorder="1"/>
    <xf numFmtId="0" fontId="12" fillId="0" borderId="0" xfId="4" applyFont="1"/>
    <xf numFmtId="0" fontId="8" fillId="2" borderId="0" xfId="4" applyFont="1" applyFill="1"/>
    <xf numFmtId="0" fontId="8" fillId="2" borderId="0" xfId="4" applyFont="1" applyFill="1" applyBorder="1" applyAlignment="1">
      <alignment horizontal="left"/>
    </xf>
    <xf numFmtId="0" fontId="14" fillId="2" borderId="0" xfId="4" applyFont="1" applyFill="1" applyBorder="1" applyAlignment="1"/>
    <xf numFmtId="0" fontId="14" fillId="2" borderId="3" xfId="4" applyFont="1" applyFill="1" applyBorder="1" applyAlignment="1">
      <alignment horizontal="center"/>
    </xf>
    <xf numFmtId="0" fontId="7" fillId="2" borderId="0" xfId="4" applyFont="1" applyFill="1" applyBorder="1" applyAlignment="1">
      <alignment horizontal="left"/>
    </xf>
    <xf numFmtId="165" fontId="4" fillId="2" borderId="0" xfId="6" applyNumberFormat="1" applyFont="1" applyFill="1" applyBorder="1" applyAlignment="1">
      <alignment horizontal="right" vertical="center" wrapText="1" indent="1"/>
    </xf>
    <xf numFmtId="14" fontId="8" fillId="2" borderId="4" xfId="4" applyNumberFormat="1" applyFont="1" applyFill="1" applyBorder="1" applyAlignment="1">
      <alignment horizontal="center"/>
    </xf>
    <xf numFmtId="0" fontId="4" fillId="2" borderId="0" xfId="4" applyFont="1" applyFill="1" applyBorder="1" applyAlignment="1"/>
    <xf numFmtId="0" fontId="8" fillId="2" borderId="5" xfId="0" applyFont="1" applyFill="1" applyBorder="1" applyAlignment="1">
      <alignment horizontal="center"/>
    </xf>
    <xf numFmtId="0" fontId="8" fillId="2" borderId="0" xfId="4" applyFont="1" applyFill="1" applyBorder="1" applyAlignment="1"/>
    <xf numFmtId="0" fontId="8" fillId="2" borderId="5" xfId="4" applyFont="1" applyFill="1" applyBorder="1" applyAlignment="1">
      <alignment horizontal="center"/>
    </xf>
    <xf numFmtId="0" fontId="8" fillId="2" borderId="0" xfId="4" applyFont="1" applyFill="1" applyBorder="1"/>
    <xf numFmtId="0" fontId="5" fillId="2" borderId="0" xfId="4" applyFont="1" applyFill="1"/>
    <xf numFmtId="0" fontId="5" fillId="2" borderId="0" xfId="4" applyFont="1" applyFill="1" applyAlignment="1"/>
    <xf numFmtId="0" fontId="7" fillId="2" borderId="0" xfId="4" applyFont="1" applyFill="1" applyBorder="1" applyAlignment="1">
      <alignment wrapText="1"/>
    </xf>
    <xf numFmtId="0" fontId="8" fillId="2" borderId="6" xfId="4" applyFont="1" applyFill="1" applyBorder="1" applyAlignment="1">
      <alignment horizontal="center"/>
    </xf>
    <xf numFmtId="0" fontId="8" fillId="0" borderId="0" xfId="3" applyFont="1" applyBorder="1" applyAlignment="1">
      <alignment vertical="center" wrapText="1"/>
    </xf>
    <xf numFmtId="0" fontId="1" fillId="0" borderId="0" xfId="3" applyFont="1"/>
    <xf numFmtId="0" fontId="8" fillId="2" borderId="0" xfId="3" applyFont="1" applyFill="1" applyAlignment="1">
      <alignment horizontal="center"/>
    </xf>
    <xf numFmtId="0" fontId="14" fillId="2" borderId="0" xfId="3" applyFont="1" applyFill="1"/>
    <xf numFmtId="0" fontId="8" fillId="0" borderId="0" xfId="3" applyFont="1"/>
    <xf numFmtId="0" fontId="8" fillId="2" borderId="0" xfId="3" applyFont="1" applyFill="1"/>
    <xf numFmtId="0" fontId="9" fillId="0" borderId="0" xfId="0" applyFont="1" applyBorder="1" applyAlignment="1">
      <alignment horizontal="center" wrapText="1"/>
    </xf>
    <xf numFmtId="0" fontId="0" fillId="0" borderId="0" xfId="0" applyAlignment="1"/>
    <xf numFmtId="0" fontId="8" fillId="0" borderId="0" xfId="3" applyFont="1" applyAlignment="1">
      <alignment horizontal="center"/>
    </xf>
    <xf numFmtId="0" fontId="17" fillId="2" borderId="7" xfId="3" applyFont="1" applyFill="1" applyBorder="1" applyAlignment="1">
      <alignment horizontal="center" vertical="center" wrapText="1"/>
    </xf>
    <xf numFmtId="0" fontId="18" fillId="2" borderId="7" xfId="3" applyFont="1" applyFill="1" applyBorder="1" applyAlignment="1">
      <alignment horizontal="center" vertical="center" wrapText="1"/>
    </xf>
    <xf numFmtId="0" fontId="17" fillId="0" borderId="7" xfId="3" applyFont="1" applyBorder="1" applyAlignment="1">
      <alignment horizontal="center" vertical="center" wrapText="1"/>
    </xf>
    <xf numFmtId="0" fontId="18" fillId="0" borderId="7" xfId="3" applyFont="1" applyBorder="1" applyAlignment="1">
      <alignment horizontal="center" vertical="center" wrapText="1"/>
    </xf>
    <xf numFmtId="0" fontId="18" fillId="0" borderId="8" xfId="3" applyFont="1" applyBorder="1" applyAlignment="1">
      <alignment horizontal="center" vertical="center" wrapText="1"/>
    </xf>
    <xf numFmtId="0" fontId="19" fillId="0" borderId="3" xfId="3" applyFont="1" applyBorder="1" applyAlignment="1">
      <alignment horizontal="center" vertical="center" wrapText="1"/>
    </xf>
    <xf numFmtId="0" fontId="19" fillId="2" borderId="3" xfId="3" applyFont="1" applyFill="1" applyBorder="1" applyAlignment="1">
      <alignment horizontal="center" vertical="center" wrapText="1"/>
    </xf>
    <xf numFmtId="0" fontId="19" fillId="0" borderId="10" xfId="3" applyFont="1" applyBorder="1" applyAlignment="1">
      <alignment horizontal="center" vertical="center" wrapText="1"/>
    </xf>
    <xf numFmtId="0" fontId="21" fillId="0" borderId="0" xfId="3" applyFont="1"/>
    <xf numFmtId="49" fontId="18" fillId="2" borderId="11" xfId="3" applyNumberFormat="1" applyFont="1" applyFill="1" applyBorder="1" applyAlignment="1">
      <alignment horizontal="center" vertical="center" wrapText="1"/>
    </xf>
    <xf numFmtId="0" fontId="17" fillId="0" borderId="12" xfId="3" applyFont="1" applyBorder="1" applyAlignment="1">
      <alignment horizontal="center" vertical="center" wrapText="1"/>
    </xf>
    <xf numFmtId="4" fontId="17" fillId="0" borderId="12" xfId="3" applyNumberFormat="1" applyFont="1" applyBorder="1" applyAlignment="1">
      <alignment horizontal="center" vertical="center" wrapText="1"/>
    </xf>
    <xf numFmtId="4" fontId="17" fillId="0" borderId="13" xfId="3" applyNumberFormat="1" applyFont="1" applyBorder="1" applyAlignment="1">
      <alignment horizontal="center" vertical="center" wrapText="1"/>
    </xf>
    <xf numFmtId="4" fontId="17" fillId="0" borderId="14" xfId="3" applyNumberFormat="1" applyFont="1" applyBorder="1" applyAlignment="1">
      <alignment horizontal="center" vertical="center" wrapText="1"/>
    </xf>
    <xf numFmtId="49" fontId="18" fillId="2" borderId="15" xfId="3" applyNumberFormat="1" applyFont="1" applyFill="1" applyBorder="1" applyAlignment="1">
      <alignment horizontal="center" vertical="center" wrapText="1"/>
    </xf>
    <xf numFmtId="4" fontId="17" fillId="0" borderId="7" xfId="3" applyNumberFormat="1" applyFont="1" applyBorder="1" applyAlignment="1">
      <alignment horizontal="center" vertical="center" wrapText="1"/>
    </xf>
    <xf numFmtId="4" fontId="17" fillId="0" borderId="8" xfId="3" applyNumberFormat="1" applyFont="1" applyBorder="1" applyAlignment="1">
      <alignment horizontal="center" vertical="center" wrapText="1"/>
    </xf>
    <xf numFmtId="4" fontId="17" fillId="0" borderId="16" xfId="3" applyNumberFormat="1" applyFont="1" applyBorder="1" applyAlignment="1">
      <alignment horizontal="center" vertical="center" wrapText="1"/>
    </xf>
    <xf numFmtId="49" fontId="23" fillId="3" borderId="15" xfId="3" applyNumberFormat="1" applyFont="1" applyFill="1" applyBorder="1" applyAlignment="1">
      <alignment horizontal="center" vertical="center" wrapText="1"/>
    </xf>
    <xf numFmtId="0" fontId="24" fillId="3" borderId="7" xfId="3" applyFont="1" applyFill="1" applyBorder="1" applyAlignment="1">
      <alignment horizontal="center" vertical="center" wrapText="1"/>
    </xf>
    <xf numFmtId="4" fontId="24" fillId="3" borderId="7" xfId="3" applyNumberFormat="1" applyFont="1" applyFill="1" applyBorder="1" applyAlignment="1">
      <alignment horizontal="center" vertical="center" wrapText="1"/>
    </xf>
    <xf numFmtId="4" fontId="24" fillId="3" borderId="8" xfId="3" applyNumberFormat="1" applyFont="1" applyFill="1" applyBorder="1" applyAlignment="1">
      <alignment horizontal="center" vertical="center" wrapText="1"/>
    </xf>
    <xf numFmtId="4" fontId="24" fillId="3" borderId="16" xfId="3" applyNumberFormat="1" applyFont="1" applyFill="1" applyBorder="1" applyAlignment="1">
      <alignment horizontal="center" vertical="center" wrapText="1"/>
    </xf>
    <xf numFmtId="49" fontId="25" fillId="2" borderId="15" xfId="3" applyNumberFormat="1" applyFont="1" applyFill="1" applyBorder="1" applyAlignment="1">
      <alignment horizontal="center" vertical="center" wrapText="1"/>
    </xf>
    <xf numFmtId="0" fontId="26" fillId="2" borderId="7" xfId="3" applyFont="1" applyFill="1" applyBorder="1" applyAlignment="1">
      <alignment horizontal="center" vertical="center" wrapText="1"/>
    </xf>
    <xf numFmtId="4" fontId="24" fillId="2" borderId="7" xfId="3" applyNumberFormat="1" applyFont="1" applyFill="1" applyBorder="1" applyAlignment="1">
      <alignment horizontal="center" vertical="center" wrapText="1"/>
    </xf>
    <xf numFmtId="4" fontId="24" fillId="2" borderId="8" xfId="3" applyNumberFormat="1" applyFont="1" applyFill="1" applyBorder="1" applyAlignment="1">
      <alignment horizontal="center" vertical="center" wrapText="1"/>
    </xf>
    <xf numFmtId="4" fontId="24" fillId="2" borderId="16" xfId="3" applyNumberFormat="1" applyFont="1" applyFill="1" applyBorder="1" applyAlignment="1">
      <alignment horizontal="center" vertical="center" wrapText="1"/>
    </xf>
    <xf numFmtId="49" fontId="23" fillId="2" borderId="15" xfId="3" applyNumberFormat="1" applyFont="1" applyFill="1" applyBorder="1" applyAlignment="1">
      <alignment horizontal="center" vertical="center" wrapText="1"/>
    </xf>
    <xf numFmtId="4" fontId="17" fillId="2" borderId="7" xfId="3" applyNumberFormat="1" applyFont="1" applyFill="1" applyBorder="1" applyAlignment="1">
      <alignment horizontal="center" vertical="center" wrapText="1"/>
    </xf>
    <xf numFmtId="4" fontId="17" fillId="2" borderId="8" xfId="3" applyNumberFormat="1" applyFont="1" applyFill="1" applyBorder="1" applyAlignment="1">
      <alignment horizontal="center" vertical="center" wrapText="1"/>
    </xf>
    <xf numFmtId="4" fontId="17" fillId="2" borderId="16" xfId="3" applyNumberFormat="1" applyFont="1" applyFill="1" applyBorder="1" applyAlignment="1">
      <alignment horizontal="center" vertical="center" wrapText="1"/>
    </xf>
    <xf numFmtId="0" fontId="1" fillId="2" borderId="0" xfId="3" applyFont="1" applyFill="1"/>
    <xf numFmtId="0" fontId="18" fillId="4" borderId="15" xfId="3" applyFont="1" applyFill="1" applyBorder="1" applyAlignment="1">
      <alignment horizontal="center" vertical="center" wrapText="1"/>
    </xf>
    <xf numFmtId="0" fontId="17" fillId="4" borderId="7" xfId="3" applyFont="1" applyFill="1" applyBorder="1" applyAlignment="1">
      <alignment horizontal="center" vertical="center" wrapText="1"/>
    </xf>
    <xf numFmtId="4" fontId="17" fillId="4" borderId="7" xfId="3" applyNumberFormat="1" applyFont="1" applyFill="1" applyBorder="1" applyAlignment="1">
      <alignment horizontal="center" vertical="center" wrapText="1"/>
    </xf>
    <xf numFmtId="4" fontId="17" fillId="4" borderId="8" xfId="3" applyNumberFormat="1" applyFont="1" applyFill="1" applyBorder="1" applyAlignment="1">
      <alignment horizontal="center" vertical="center" wrapText="1"/>
    </xf>
    <xf numFmtId="4" fontId="17" fillId="4" borderId="16" xfId="3" applyNumberFormat="1" applyFont="1" applyFill="1" applyBorder="1" applyAlignment="1">
      <alignment horizontal="center" vertical="center" wrapText="1"/>
    </xf>
    <xf numFmtId="0" fontId="18" fillId="2" borderId="15" xfId="3" applyFont="1" applyFill="1" applyBorder="1" applyAlignment="1">
      <alignment horizontal="center" wrapText="1"/>
    </xf>
    <xf numFmtId="0" fontId="17" fillId="0" borderId="7" xfId="3" applyFont="1" applyBorder="1" applyAlignment="1">
      <alignment horizontal="center" wrapText="1"/>
    </xf>
    <xf numFmtId="0" fontId="18" fillId="2" borderId="17" xfId="3" applyFont="1" applyFill="1" applyBorder="1" applyAlignment="1">
      <alignment horizontal="center" vertical="center" wrapText="1"/>
    </xf>
    <xf numFmtId="0" fontId="17" fillId="0" borderId="7" xfId="3" applyFont="1" applyBorder="1" applyAlignment="1">
      <alignment horizontal="center" vertical="center" wrapText="1"/>
    </xf>
    <xf numFmtId="4" fontId="17" fillId="0" borderId="7" xfId="3" applyNumberFormat="1" applyFont="1" applyBorder="1" applyAlignment="1">
      <alignment horizontal="center" vertical="center" wrapText="1"/>
    </xf>
    <xf numFmtId="0" fontId="18" fillId="2" borderId="15" xfId="3" applyFont="1" applyFill="1" applyBorder="1" applyAlignment="1">
      <alignment horizontal="center" vertical="center" wrapText="1"/>
    </xf>
    <xf numFmtId="0" fontId="18" fillId="0" borderId="8" xfId="3" applyFont="1" applyBorder="1" applyAlignment="1">
      <alignment horizontal="left" vertical="center" indent="4"/>
    </xf>
    <xf numFmtId="0" fontId="18" fillId="0" borderId="18" xfId="3" applyFont="1" applyBorder="1" applyAlignment="1">
      <alignment horizontal="left" vertical="center" wrapText="1" indent="4"/>
    </xf>
    <xf numFmtId="0" fontId="1" fillId="0" borderId="1" xfId="3" applyFont="1" applyBorder="1"/>
    <xf numFmtId="0" fontId="1" fillId="0" borderId="0" xfId="3" applyFont="1" applyBorder="1"/>
    <xf numFmtId="0" fontId="27" fillId="3" borderId="15" xfId="3" applyFont="1" applyFill="1" applyBorder="1" applyAlignment="1">
      <alignment horizontal="center" vertical="center" wrapText="1"/>
    </xf>
    <xf numFmtId="0" fontId="22" fillId="3" borderId="7" xfId="3" applyFont="1" applyFill="1" applyBorder="1" applyAlignment="1">
      <alignment horizontal="center" vertical="center" wrapText="1"/>
    </xf>
    <xf numFmtId="4" fontId="22" fillId="3" borderId="7" xfId="3" applyNumberFormat="1" applyFont="1" applyFill="1" applyBorder="1" applyAlignment="1">
      <alignment horizontal="center" vertical="center" wrapText="1"/>
    </xf>
    <xf numFmtId="4" fontId="22" fillId="3" borderId="16" xfId="3" applyNumberFormat="1" applyFont="1" applyFill="1" applyBorder="1" applyAlignment="1">
      <alignment horizontal="center" vertical="center" wrapText="1"/>
    </xf>
    <xf numFmtId="0" fontId="28" fillId="0" borderId="2" xfId="3" applyFont="1" applyBorder="1"/>
    <xf numFmtId="0" fontId="18" fillId="5" borderId="15" xfId="3" applyFont="1" applyFill="1" applyBorder="1" applyAlignment="1">
      <alignment horizontal="center" vertical="center" wrapText="1"/>
    </xf>
    <xf numFmtId="0" fontId="17" fillId="5" borderId="7" xfId="3" applyFont="1" applyFill="1" applyBorder="1" applyAlignment="1">
      <alignment horizontal="center" vertical="center" wrapText="1"/>
    </xf>
    <xf numFmtId="4" fontId="17" fillId="5" borderId="7" xfId="3" applyNumberFormat="1" applyFont="1" applyFill="1" applyBorder="1" applyAlignment="1">
      <alignment horizontal="center" vertical="center" wrapText="1"/>
    </xf>
    <xf numFmtId="4" fontId="17" fillId="5" borderId="16" xfId="3" applyNumberFormat="1" applyFont="1" applyFill="1" applyBorder="1" applyAlignment="1">
      <alignment horizontal="center" vertical="center" wrapText="1"/>
    </xf>
    <xf numFmtId="0" fontId="27" fillId="2" borderId="15" xfId="3" applyFont="1" applyFill="1" applyBorder="1" applyAlignment="1">
      <alignment horizontal="center" vertical="center" wrapText="1"/>
    </xf>
    <xf numFmtId="0" fontId="22" fillId="0" borderId="7" xfId="3" applyFont="1" applyBorder="1" applyAlignment="1">
      <alignment horizontal="center" vertical="center" wrapText="1"/>
    </xf>
    <xf numFmtId="0" fontId="22" fillId="2" borderId="7" xfId="3" applyFont="1" applyFill="1" applyBorder="1" applyAlignment="1">
      <alignment horizontal="center" vertical="center" wrapText="1"/>
    </xf>
    <xf numFmtId="4" fontId="22" fillId="0" borderId="7" xfId="3" applyNumberFormat="1" applyFont="1" applyBorder="1" applyAlignment="1">
      <alignment horizontal="center" vertical="center" wrapText="1"/>
    </xf>
    <xf numFmtId="4" fontId="22" fillId="0" borderId="16" xfId="3" applyNumberFormat="1" applyFont="1" applyBorder="1" applyAlignment="1">
      <alignment horizontal="center" vertical="center" wrapText="1"/>
    </xf>
    <xf numFmtId="0" fontId="28" fillId="0" borderId="0" xfId="3" applyFont="1" applyBorder="1"/>
    <xf numFmtId="4" fontId="22" fillId="4" borderId="7" xfId="3" applyNumberFormat="1" applyFont="1" applyFill="1" applyBorder="1" applyAlignment="1">
      <alignment horizontal="center" vertical="center" wrapText="1"/>
    </xf>
    <xf numFmtId="0" fontId="28" fillId="0" borderId="0" xfId="3" applyFont="1"/>
    <xf numFmtId="0" fontId="29" fillId="6" borderId="15" xfId="3" applyFont="1" applyFill="1" applyBorder="1" applyAlignment="1">
      <alignment horizontal="center" vertical="center" wrapText="1"/>
    </xf>
    <xf numFmtId="0" fontId="30" fillId="6" borderId="7" xfId="3" applyFont="1" applyFill="1" applyBorder="1" applyAlignment="1">
      <alignment horizontal="center" vertical="center" wrapText="1"/>
    </xf>
    <xf numFmtId="4" fontId="30" fillId="6" borderId="7" xfId="3" applyNumberFormat="1" applyFont="1" applyFill="1" applyBorder="1" applyAlignment="1">
      <alignment horizontal="center" vertical="center" wrapText="1"/>
    </xf>
    <xf numFmtId="4" fontId="30" fillId="6" borderId="16" xfId="3" applyNumberFormat="1" applyFont="1" applyFill="1" applyBorder="1" applyAlignment="1">
      <alignment horizontal="center" vertical="center" wrapText="1"/>
    </xf>
    <xf numFmtId="0" fontId="18" fillId="7" borderId="15" xfId="3" applyFont="1" applyFill="1" applyBorder="1" applyAlignment="1">
      <alignment horizontal="center" vertical="center" wrapText="1"/>
    </xf>
    <xf numFmtId="0" fontId="17" fillId="7" borderId="7" xfId="3" applyFont="1" applyFill="1" applyBorder="1" applyAlignment="1">
      <alignment horizontal="center" vertical="center" wrapText="1"/>
    </xf>
    <xf numFmtId="4" fontId="17" fillId="7" borderId="7" xfId="3" applyNumberFormat="1" applyFont="1" applyFill="1" applyBorder="1" applyAlignment="1">
      <alignment horizontal="center" vertical="center" wrapText="1"/>
    </xf>
    <xf numFmtId="4" fontId="17" fillId="7" borderId="16" xfId="3" applyNumberFormat="1" applyFont="1" applyFill="1" applyBorder="1" applyAlignment="1">
      <alignment horizontal="center" vertical="center" wrapText="1"/>
    </xf>
    <xf numFmtId="0" fontId="18" fillId="0" borderId="15" xfId="3" applyFont="1" applyBorder="1" applyAlignment="1">
      <alignment horizontal="center" vertical="center" wrapText="1"/>
    </xf>
    <xf numFmtId="4" fontId="17" fillId="5" borderId="8" xfId="3" applyNumberFormat="1" applyFont="1" applyFill="1" applyBorder="1" applyAlignment="1">
      <alignment horizontal="center" vertical="center" wrapText="1"/>
    </xf>
    <xf numFmtId="4" fontId="17" fillId="7" borderId="8" xfId="3" applyNumberFormat="1" applyFont="1" applyFill="1" applyBorder="1" applyAlignment="1">
      <alignment horizontal="center" vertical="center" wrapText="1"/>
    </xf>
    <xf numFmtId="4" fontId="30" fillId="6" borderId="8" xfId="3" applyNumberFormat="1" applyFont="1" applyFill="1" applyBorder="1" applyAlignment="1">
      <alignment horizontal="center" vertical="center" wrapText="1"/>
    </xf>
    <xf numFmtId="0" fontId="18" fillId="8" borderId="15" xfId="3" applyFont="1" applyFill="1" applyBorder="1" applyAlignment="1">
      <alignment horizontal="center" vertical="center" wrapText="1"/>
    </xf>
    <xf numFmtId="0" fontId="17" fillId="8" borderId="7" xfId="3" applyFont="1" applyFill="1" applyBorder="1" applyAlignment="1">
      <alignment horizontal="center" vertical="center" wrapText="1"/>
    </xf>
    <xf numFmtId="4" fontId="17" fillId="8" borderId="7" xfId="3" applyNumberFormat="1" applyFont="1" applyFill="1" applyBorder="1" applyAlignment="1">
      <alignment horizontal="center" vertical="center" wrapText="1"/>
    </xf>
    <xf numFmtId="4" fontId="17" fillId="8" borderId="16" xfId="3" applyNumberFormat="1" applyFont="1" applyFill="1" applyBorder="1" applyAlignment="1">
      <alignment horizontal="center" vertical="center" wrapText="1"/>
    </xf>
    <xf numFmtId="0" fontId="29" fillId="2" borderId="15" xfId="3" applyFont="1" applyFill="1" applyBorder="1" applyAlignment="1">
      <alignment horizontal="center" vertical="center" wrapText="1"/>
    </xf>
    <xf numFmtId="4" fontId="26" fillId="2" borderId="7" xfId="3" applyNumberFormat="1" applyFont="1" applyFill="1" applyBorder="1" applyAlignment="1">
      <alignment horizontal="center" vertical="center" wrapText="1"/>
    </xf>
    <xf numFmtId="0" fontId="29" fillId="6" borderId="7" xfId="3" applyFont="1" applyFill="1" applyBorder="1" applyAlignment="1">
      <alignment horizontal="center" vertical="center" wrapText="1"/>
    </xf>
    <xf numFmtId="4" fontId="29" fillId="6" borderId="7" xfId="3" applyNumberFormat="1" applyFont="1" applyFill="1" applyBorder="1" applyAlignment="1">
      <alignment horizontal="center" vertical="center" wrapText="1"/>
    </xf>
    <xf numFmtId="0" fontId="31" fillId="0" borderId="0" xfId="3" applyFont="1"/>
    <xf numFmtId="0" fontId="18" fillId="7" borderId="7" xfId="3" applyFont="1" applyFill="1" applyBorder="1" applyAlignment="1">
      <alignment horizontal="center" vertical="center" wrapText="1"/>
    </xf>
    <xf numFmtId="4" fontId="18" fillId="7" borderId="7" xfId="3" applyNumberFormat="1" applyFont="1" applyFill="1" applyBorder="1" applyAlignment="1">
      <alignment horizontal="center" vertical="center" wrapText="1"/>
    </xf>
    <xf numFmtId="0" fontId="18" fillId="8" borderId="7" xfId="3" applyFont="1" applyFill="1" applyBorder="1" applyAlignment="1">
      <alignment horizontal="center" vertical="center" wrapText="1"/>
    </xf>
    <xf numFmtId="4" fontId="18" fillId="8" borderId="7" xfId="3" applyNumberFormat="1" applyFont="1" applyFill="1" applyBorder="1" applyAlignment="1">
      <alignment horizontal="center" vertical="center" wrapText="1"/>
    </xf>
    <xf numFmtId="4" fontId="17" fillId="8" borderId="8" xfId="3" applyNumberFormat="1" applyFont="1" applyFill="1" applyBorder="1" applyAlignment="1">
      <alignment horizontal="center" vertical="center" wrapText="1"/>
    </xf>
    <xf numFmtId="0" fontId="18" fillId="9" borderId="15" xfId="3" applyFont="1" applyFill="1" applyBorder="1" applyAlignment="1">
      <alignment horizontal="center" vertical="center" wrapText="1"/>
    </xf>
    <xf numFmtId="0" fontId="17" fillId="9" borderId="7" xfId="3" applyFont="1" applyFill="1" applyBorder="1" applyAlignment="1">
      <alignment horizontal="center" vertical="center" wrapText="1"/>
    </xf>
    <xf numFmtId="4" fontId="17" fillId="9" borderId="7" xfId="3" applyNumberFormat="1" applyFont="1" applyFill="1" applyBorder="1" applyAlignment="1">
      <alignment horizontal="center" vertical="center" wrapText="1"/>
    </xf>
    <xf numFmtId="4" fontId="17" fillId="9" borderId="8" xfId="3" applyNumberFormat="1" applyFont="1" applyFill="1" applyBorder="1" applyAlignment="1">
      <alignment horizontal="center" vertical="center" wrapText="1"/>
    </xf>
    <xf numFmtId="4" fontId="17" fillId="9" borderId="16" xfId="3" applyNumberFormat="1" applyFont="1" applyFill="1" applyBorder="1" applyAlignment="1">
      <alignment horizontal="center" vertical="center" wrapText="1"/>
    </xf>
    <xf numFmtId="0" fontId="33" fillId="6" borderId="15" xfId="3" applyFont="1" applyFill="1" applyBorder="1" applyAlignment="1">
      <alignment horizontal="center" vertical="center" wrapText="1"/>
    </xf>
    <xf numFmtId="0" fontId="33" fillId="6" borderId="7" xfId="3" applyFont="1" applyFill="1" applyBorder="1" applyAlignment="1">
      <alignment horizontal="center" vertical="center" wrapText="1"/>
    </xf>
    <xf numFmtId="0" fontId="32" fillId="6" borderId="7" xfId="3" applyFont="1" applyFill="1" applyBorder="1" applyAlignment="1">
      <alignment horizontal="center" vertical="center" wrapText="1"/>
    </xf>
    <xf numFmtId="4" fontId="32" fillId="6" borderId="7" xfId="3" applyNumberFormat="1" applyFont="1" applyFill="1" applyBorder="1" applyAlignment="1">
      <alignment horizontal="center" vertical="center" wrapText="1"/>
    </xf>
    <xf numFmtId="4" fontId="32" fillId="6" borderId="8" xfId="3" applyNumberFormat="1" applyFont="1" applyFill="1" applyBorder="1" applyAlignment="1">
      <alignment horizontal="center" vertical="center" wrapText="1"/>
    </xf>
    <xf numFmtId="4" fontId="32" fillId="6" borderId="16" xfId="3" applyNumberFormat="1" applyFont="1" applyFill="1" applyBorder="1" applyAlignment="1">
      <alignment horizontal="center" vertical="center" wrapText="1"/>
    </xf>
    <xf numFmtId="0" fontId="1" fillId="0" borderId="0" xfId="3" applyFont="1"/>
    <xf numFmtId="0" fontId="18" fillId="9" borderId="7" xfId="3" applyFont="1" applyFill="1" applyBorder="1" applyAlignment="1">
      <alignment horizontal="center" vertical="center" wrapText="1"/>
    </xf>
    <xf numFmtId="4" fontId="17" fillId="0" borderId="8" xfId="3" applyNumberFormat="1" applyFont="1" applyBorder="1" applyAlignment="1">
      <alignment horizontal="center" vertical="center" wrapText="1"/>
    </xf>
    <xf numFmtId="0" fontId="18" fillId="10" borderId="15" xfId="3" applyFont="1" applyFill="1" applyBorder="1" applyAlignment="1">
      <alignment horizontal="center" vertical="center" wrapText="1"/>
    </xf>
    <xf numFmtId="0" fontId="17" fillId="10" borderId="7" xfId="3" applyFont="1" applyFill="1" applyBorder="1" applyAlignment="1">
      <alignment horizontal="center" vertical="center" wrapText="1"/>
    </xf>
    <xf numFmtId="4" fontId="17" fillId="10" borderId="7" xfId="3" applyNumberFormat="1" applyFont="1" applyFill="1" applyBorder="1" applyAlignment="1">
      <alignment horizontal="center" vertical="center" wrapText="1"/>
    </xf>
    <xf numFmtId="0" fontId="23" fillId="3" borderId="15" xfId="3" applyFont="1" applyFill="1" applyBorder="1" applyAlignment="1">
      <alignment horizontal="center" vertical="center" wrapText="1"/>
    </xf>
    <xf numFmtId="0" fontId="18" fillId="2" borderId="19" xfId="3" applyFont="1" applyFill="1" applyBorder="1" applyAlignment="1">
      <alignment horizontal="center" wrapText="1"/>
    </xf>
    <xf numFmtId="0" fontId="18" fillId="0" borderId="20" xfId="3" applyFont="1" applyBorder="1" applyAlignment="1">
      <alignment horizontal="center" wrapText="1"/>
    </xf>
    <xf numFmtId="0" fontId="18" fillId="2" borderId="20" xfId="3" applyFont="1" applyFill="1" applyBorder="1" applyAlignment="1">
      <alignment horizontal="center" vertical="center" wrapText="1"/>
    </xf>
    <xf numFmtId="4" fontId="18" fillId="0" borderId="20" xfId="3" applyNumberFormat="1" applyFont="1" applyBorder="1" applyAlignment="1">
      <alignment horizontal="center" vertical="center" wrapText="1"/>
    </xf>
    <xf numFmtId="4" fontId="17" fillId="0" borderId="9" xfId="3" applyNumberFormat="1" applyFont="1" applyBorder="1" applyAlignment="1">
      <alignment horizontal="center" vertical="center" wrapText="1"/>
    </xf>
    <xf numFmtId="4" fontId="17" fillId="0" borderId="21" xfId="3" applyNumberFormat="1" applyFont="1" applyBorder="1" applyAlignment="1">
      <alignment horizontal="center" vertical="center" wrapText="1"/>
    </xf>
    <xf numFmtId="0" fontId="8" fillId="2" borderId="0" xfId="3" applyFont="1" applyFill="1" applyBorder="1" applyAlignment="1">
      <alignment horizontal="center"/>
    </xf>
    <xf numFmtId="0" fontId="14" fillId="2" borderId="0" xfId="3" applyFont="1" applyFill="1" applyBorder="1"/>
    <xf numFmtId="0" fontId="8" fillId="0" borderId="0" xfId="3" applyFont="1" applyBorder="1"/>
    <xf numFmtId="0" fontId="8" fillId="2" borderId="0" xfId="3" applyFont="1" applyFill="1" applyBorder="1"/>
    <xf numFmtId="0" fontId="8" fillId="2" borderId="7" xfId="3" applyFont="1" applyFill="1" applyBorder="1" applyAlignment="1">
      <alignment horizontal="center"/>
    </xf>
    <xf numFmtId="0" fontId="0" fillId="0" borderId="7" xfId="0" applyBorder="1"/>
    <xf numFmtId="0" fontId="14" fillId="2" borderId="7" xfId="3" applyFont="1" applyFill="1" applyBorder="1"/>
    <xf numFmtId="0" fontId="8" fillId="0" borderId="7" xfId="3" applyFont="1" applyBorder="1" applyAlignment="1">
      <alignment horizontal="right"/>
    </xf>
    <xf numFmtId="4" fontId="8" fillId="2" borderId="7" xfId="3" applyNumberFormat="1" applyFont="1" applyFill="1" applyBorder="1" applyAlignment="1">
      <alignment horizontal="center"/>
    </xf>
    <xf numFmtId="4" fontId="14" fillId="2" borderId="7" xfId="3" applyNumberFormat="1" applyFont="1" applyFill="1" applyBorder="1" applyAlignment="1"/>
    <xf numFmtId="166" fontId="0" fillId="0" borderId="7" xfId="0" applyNumberFormat="1" applyBorder="1" applyAlignment="1">
      <alignment horizontal="center"/>
    </xf>
    <xf numFmtId="4" fontId="14" fillId="2" borderId="7" xfId="3" applyNumberFormat="1" applyFont="1" applyFill="1" applyBorder="1"/>
    <xf numFmtId="166" fontId="8" fillId="0" borderId="7" xfId="3" applyNumberFormat="1" applyFont="1" applyBorder="1" applyAlignment="1">
      <alignment horizontal="center"/>
    </xf>
    <xf numFmtId="4" fontId="0" fillId="0" borderId="7" xfId="0" applyNumberFormat="1" applyBorder="1"/>
    <xf numFmtId="4" fontId="8" fillId="0" borderId="7" xfId="3" applyNumberFormat="1" applyFont="1" applyBorder="1" applyAlignment="1">
      <alignment horizontal="center"/>
    </xf>
    <xf numFmtId="0" fontId="8" fillId="0" borderId="0" xfId="4" applyFont="1" applyAlignment="1">
      <alignment horizontal="center"/>
    </xf>
    <xf numFmtId="0" fontId="5" fillId="0" borderId="0" xfId="4" applyFont="1"/>
    <xf numFmtId="0" fontId="5" fillId="0" borderId="0" xfId="4" applyFont="1" applyBorder="1"/>
    <xf numFmtId="49" fontId="9" fillId="0" borderId="7" xfId="4" applyNumberFormat="1" applyFont="1" applyBorder="1" applyAlignment="1">
      <alignment horizontal="center" vertical="center"/>
    </xf>
    <xf numFmtId="49" fontId="9" fillId="0" borderId="3" xfId="4" applyNumberFormat="1" applyFont="1" applyBorder="1" applyAlignment="1">
      <alignment horizontal="center" vertical="center"/>
    </xf>
    <xf numFmtId="0" fontId="9" fillId="0" borderId="3" xfId="4" applyFont="1" applyBorder="1" applyAlignment="1">
      <alignment horizontal="center" vertical="center"/>
    </xf>
    <xf numFmtId="0" fontId="9" fillId="2" borderId="3" xfId="4" applyFont="1" applyFill="1" applyBorder="1" applyAlignment="1">
      <alignment horizontal="center" vertical="center"/>
    </xf>
    <xf numFmtId="0" fontId="34" fillId="0" borderId="0" xfId="4" applyFont="1"/>
    <xf numFmtId="49" fontId="34" fillId="0" borderId="7" xfId="4" applyNumberFormat="1" applyFont="1" applyBorder="1" applyAlignment="1">
      <alignment horizontal="center" vertical="center"/>
    </xf>
    <xf numFmtId="49" fontId="34" fillId="2" borderId="7" xfId="4" applyNumberFormat="1" applyFont="1" applyFill="1" applyBorder="1" applyAlignment="1">
      <alignment horizontal="center" vertical="center"/>
    </xf>
    <xf numFmtId="4" fontId="35" fillId="0" borderId="7" xfId="4" applyNumberFormat="1" applyFont="1" applyBorder="1" applyAlignment="1">
      <alignment horizontal="center" vertical="center"/>
    </xf>
    <xf numFmtId="0" fontId="4" fillId="0" borderId="0" xfId="4" applyFont="1"/>
    <xf numFmtId="49" fontId="4" fillId="0" borderId="7" xfId="4" applyNumberFormat="1" applyFont="1" applyBorder="1" applyAlignment="1">
      <alignment horizontal="center" vertical="center"/>
    </xf>
    <xf numFmtId="49" fontId="5" fillId="0" borderId="7" xfId="4" applyNumberFormat="1" applyFont="1" applyBorder="1" applyAlignment="1">
      <alignment horizontal="center" vertical="center"/>
    </xf>
    <xf numFmtId="49" fontId="5" fillId="2" borderId="7" xfId="4" applyNumberFormat="1" applyFont="1" applyFill="1" applyBorder="1" applyAlignment="1">
      <alignment horizontal="center" vertical="center"/>
    </xf>
    <xf numFmtId="4" fontId="8" fillId="0" borderId="7" xfId="4" applyNumberFormat="1" applyFont="1" applyBorder="1" applyAlignment="1">
      <alignment horizontal="center" vertical="center"/>
    </xf>
    <xf numFmtId="49" fontId="4" fillId="11" borderId="7" xfId="4" applyNumberFormat="1" applyFont="1" applyFill="1" applyBorder="1" applyAlignment="1">
      <alignment horizontal="center" vertical="center"/>
    </xf>
    <xf numFmtId="4" fontId="14" fillId="0" borderId="7" xfId="4" applyNumberFormat="1" applyFont="1" applyBorder="1" applyAlignment="1">
      <alignment horizontal="center" vertical="center" wrapText="1"/>
    </xf>
    <xf numFmtId="0" fontId="36" fillId="2" borderId="0" xfId="4" applyFont="1" applyFill="1" applyBorder="1"/>
    <xf numFmtId="4" fontId="8" fillId="2" borderId="7" xfId="4" applyNumberFormat="1" applyFont="1" applyFill="1" applyBorder="1" applyAlignment="1">
      <alignment horizontal="center" vertical="center"/>
    </xf>
    <xf numFmtId="4" fontId="37" fillId="2" borderId="7" xfId="4" applyNumberFormat="1" applyFont="1" applyFill="1" applyBorder="1" applyAlignment="1">
      <alignment horizontal="center" vertical="center"/>
    </xf>
    <xf numFmtId="0" fontId="36" fillId="2" borderId="0" xfId="4" applyFont="1" applyFill="1"/>
    <xf numFmtId="49" fontId="36" fillId="0" borderId="7" xfId="4" applyNumberFormat="1" applyFont="1" applyBorder="1" applyAlignment="1">
      <alignment horizontal="center" vertical="center"/>
    </xf>
    <xf numFmtId="4" fontId="38" fillId="2" borderId="7" xfId="4" applyNumberFormat="1" applyFont="1" applyFill="1" applyBorder="1" applyAlignment="1">
      <alignment horizontal="center" vertical="center" wrapText="1"/>
    </xf>
    <xf numFmtId="0" fontId="39" fillId="2" borderId="0" xfId="4" applyFont="1" applyFill="1" applyBorder="1"/>
    <xf numFmtId="0" fontId="39" fillId="2" borderId="0" xfId="4" applyFont="1" applyFill="1"/>
    <xf numFmtId="4" fontId="35" fillId="2" borderId="7" xfId="4" applyNumberFormat="1" applyFont="1" applyFill="1" applyBorder="1" applyAlignment="1">
      <alignment horizontal="center" vertical="center"/>
    </xf>
    <xf numFmtId="4" fontId="5" fillId="0" borderId="7" xfId="4" applyNumberFormat="1" applyFont="1" applyBorder="1" applyAlignment="1">
      <alignment horizontal="center" vertical="center"/>
    </xf>
    <xf numFmtId="4" fontId="36" fillId="2" borderId="7" xfId="4" applyNumberFormat="1" applyFont="1" applyFill="1" applyBorder="1" applyAlignment="1">
      <alignment horizontal="center" vertical="center"/>
    </xf>
    <xf numFmtId="4" fontId="40" fillId="2" borderId="7" xfId="4" applyNumberFormat="1" applyFont="1" applyFill="1" applyBorder="1" applyAlignment="1">
      <alignment horizontal="center" vertical="center" wrapText="1"/>
    </xf>
    <xf numFmtId="0" fontId="4" fillId="0" borderId="0" xfId="2" applyFont="1"/>
    <xf numFmtId="0" fontId="41" fillId="0" borderId="0" xfId="2" applyFont="1"/>
    <xf numFmtId="0" fontId="41" fillId="2" borderId="0" xfId="2" applyFont="1" applyFill="1"/>
    <xf numFmtId="0" fontId="41" fillId="0" borderId="1" xfId="2" applyFont="1" applyBorder="1" applyAlignment="1"/>
    <xf numFmtId="0" fontId="41" fillId="0" borderId="0" xfId="2" applyFont="1" applyBorder="1" applyAlignment="1"/>
    <xf numFmtId="0" fontId="41" fillId="0" borderId="0" xfId="2" applyFont="1" applyBorder="1" applyAlignment="1">
      <alignment horizontal="center" vertical="top"/>
    </xf>
    <xf numFmtId="0" fontId="41" fillId="0" borderId="0" xfId="2" applyFont="1" applyBorder="1" applyAlignment="1">
      <alignment vertical="top"/>
    </xf>
    <xf numFmtId="0" fontId="41" fillId="0" borderId="2" xfId="2" applyFont="1" applyBorder="1" applyAlignment="1">
      <alignment horizontal="center" vertical="top"/>
    </xf>
    <xf numFmtId="0" fontId="41" fillId="0" borderId="0" xfId="2" applyFont="1" applyAlignment="1">
      <alignment vertical="top"/>
    </xf>
    <xf numFmtId="0" fontId="41" fillId="0" borderId="0" xfId="2" applyFont="1" applyAlignment="1">
      <alignment horizontal="center" vertical="top"/>
    </xf>
    <xf numFmtId="0" fontId="14" fillId="0" borderId="0" xfId="2" applyFont="1"/>
    <xf numFmtId="0" fontId="42" fillId="0" borderId="0" xfId="2" applyFont="1"/>
    <xf numFmtId="0" fontId="43" fillId="0" borderId="0" xfId="2" applyFont="1"/>
    <xf numFmtId="0" fontId="43" fillId="2" borderId="0" xfId="2" applyFont="1" applyFill="1"/>
    <xf numFmtId="0" fontId="41" fillId="0" borderId="0" xfId="2" applyFont="1" applyBorder="1" applyAlignment="1">
      <alignment horizontal="center"/>
    </xf>
    <xf numFmtId="0" fontId="14" fillId="0" borderId="0" xfId="4" applyFont="1" applyAlignment="1">
      <alignment horizontal="center"/>
    </xf>
    <xf numFmtId="0" fontId="14" fillId="0" borderId="0" xfId="4" applyFont="1"/>
    <xf numFmtId="0" fontId="14" fillId="2" borderId="0" xfId="4" applyFont="1" applyFill="1"/>
    <xf numFmtId="0" fontId="8" fillId="0" borderId="23" xfId="4" applyFont="1" applyBorder="1" applyAlignment="1">
      <alignment horizontal="center"/>
    </xf>
    <xf numFmtId="0" fontId="8" fillId="0" borderId="23" xfId="4" applyFont="1" applyBorder="1"/>
    <xf numFmtId="0" fontId="8" fillId="2" borderId="23" xfId="4" applyFont="1" applyFill="1" applyBorder="1"/>
    <xf numFmtId="0" fontId="8" fillId="0" borderId="24" xfId="4" applyFont="1" applyBorder="1" applyAlignment="1">
      <alignment horizontal="left"/>
    </xf>
    <xf numFmtId="0" fontId="8" fillId="0" borderId="25" xfId="4" applyFont="1" applyBorder="1" applyAlignment="1">
      <alignment horizontal="center"/>
    </xf>
    <xf numFmtId="0" fontId="8" fillId="0" borderId="25" xfId="4" applyFont="1" applyBorder="1"/>
    <xf numFmtId="0" fontId="8" fillId="2" borderId="25" xfId="4" applyFont="1" applyFill="1" applyBorder="1"/>
    <xf numFmtId="0" fontId="8" fillId="0" borderId="26" xfId="4" applyFont="1" applyBorder="1"/>
    <xf numFmtId="0" fontId="8" fillId="0" borderId="1" xfId="4" applyFont="1" applyBorder="1"/>
    <xf numFmtId="0" fontId="8" fillId="0" borderId="30" xfId="4" applyFont="1" applyBorder="1"/>
    <xf numFmtId="0" fontId="41" fillId="0" borderId="33" xfId="2" applyFont="1" applyBorder="1" applyAlignment="1">
      <alignment horizontal="center" vertical="top"/>
    </xf>
    <xf numFmtId="0" fontId="8" fillId="0" borderId="32" xfId="4" applyFont="1" applyBorder="1"/>
    <xf numFmtId="0" fontId="14" fillId="0" borderId="35" xfId="4" applyFont="1" applyBorder="1"/>
    <xf numFmtId="0" fontId="14" fillId="2" borderId="7" xfId="3" applyFont="1" applyFill="1" applyBorder="1" applyAlignment="1">
      <alignment horizontal="center"/>
    </xf>
    <xf numFmtId="0" fontId="8" fillId="0" borderId="7" xfId="3" applyFont="1" applyBorder="1" applyAlignment="1">
      <alignment horizontal="center"/>
    </xf>
    <xf numFmtId="4" fontId="8" fillId="2" borderId="7" xfId="3" applyNumberFormat="1" applyFont="1" applyFill="1" applyBorder="1" applyAlignment="1">
      <alignment horizontal="center" vertical="center"/>
    </xf>
    <xf numFmtId="0" fontId="8" fillId="2" borderId="7" xfId="3" applyFont="1" applyFill="1" applyBorder="1" applyAlignment="1">
      <alignment horizontal="center" vertical="center"/>
    </xf>
    <xf numFmtId="4" fontId="0" fillId="0" borderId="7" xfId="0" applyNumberFormat="1" applyBorder="1" applyAlignment="1">
      <alignment horizontal="center" vertical="center"/>
    </xf>
    <xf numFmtId="166" fontId="0" fillId="0" borderId="7" xfId="0" applyNumberFormat="1" applyBorder="1"/>
    <xf numFmtId="0" fontId="8" fillId="2" borderId="36" xfId="3" applyFont="1" applyFill="1" applyBorder="1" applyAlignment="1"/>
    <xf numFmtId="166" fontId="0" fillId="0" borderId="36" xfId="0" applyNumberFormat="1" applyBorder="1" applyAlignment="1">
      <alignment horizontal="center"/>
    </xf>
    <xf numFmtId="166" fontId="8" fillId="0" borderId="36" xfId="3" applyNumberFormat="1" applyFont="1" applyBorder="1" applyAlignment="1">
      <alignment horizontal="center"/>
    </xf>
    <xf numFmtId="49" fontId="4" fillId="0" borderId="8" xfId="4" applyNumberFormat="1" applyFont="1" applyBorder="1" applyAlignment="1">
      <alignment horizontal="center" vertical="center" wrapText="1"/>
    </xf>
    <xf numFmtId="0" fontId="17" fillId="2" borderId="7" xfId="3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49" fontId="46" fillId="0" borderId="7" xfId="4" applyNumberFormat="1" applyFont="1" applyBorder="1" applyAlignment="1">
      <alignment horizontal="center" vertical="center"/>
    </xf>
    <xf numFmtId="166" fontId="5" fillId="0" borderId="0" xfId="3" applyNumberFormat="1" applyFont="1" applyAlignment="1">
      <alignment horizontal="center" vertical="center"/>
    </xf>
    <xf numFmtId="49" fontId="4" fillId="0" borderId="8" xfId="4" applyNumberFormat="1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17" fillId="2" borderId="7" xfId="3" applyFont="1" applyFill="1" applyBorder="1" applyAlignment="1">
      <alignment horizontal="center" vertical="center" wrapText="1"/>
    </xf>
    <xf numFmtId="0" fontId="17" fillId="0" borderId="7" xfId="3" applyFont="1" applyBorder="1" applyAlignment="1">
      <alignment horizontal="center" vertical="center" wrapText="1"/>
    </xf>
    <xf numFmtId="49" fontId="4" fillId="0" borderId="8" xfId="4" applyNumberFormat="1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4" fontId="8" fillId="2" borderId="0" xfId="3" applyNumberFormat="1" applyFont="1" applyFill="1" applyAlignment="1">
      <alignment horizontal="center"/>
    </xf>
    <xf numFmtId="0" fontId="17" fillId="12" borderId="7" xfId="3" applyFont="1" applyFill="1" applyBorder="1" applyAlignment="1">
      <alignment horizontal="center" vertical="center" wrapText="1"/>
    </xf>
    <xf numFmtId="4" fontId="17" fillId="12" borderId="7" xfId="3" applyNumberFormat="1" applyFont="1" applyFill="1" applyBorder="1" applyAlignment="1">
      <alignment horizontal="center" vertical="center" wrapText="1"/>
    </xf>
    <xf numFmtId="4" fontId="17" fillId="12" borderId="8" xfId="3" applyNumberFormat="1" applyFont="1" applyFill="1" applyBorder="1" applyAlignment="1">
      <alignment horizontal="center" vertical="center" wrapText="1"/>
    </xf>
    <xf numFmtId="0" fontId="17" fillId="2" borderId="7" xfId="3" applyFont="1" applyFill="1" applyBorder="1" applyAlignment="1">
      <alignment horizontal="center" vertical="center" wrapText="1"/>
    </xf>
    <xf numFmtId="0" fontId="18" fillId="2" borderId="7" xfId="3" applyFont="1" applyFill="1" applyBorder="1" applyAlignment="1">
      <alignment horizontal="center" vertical="center" wrapText="1"/>
    </xf>
    <xf numFmtId="0" fontId="18" fillId="0" borderId="7" xfId="3" applyFont="1" applyBorder="1" applyAlignment="1">
      <alignment horizontal="center" vertical="center" wrapText="1"/>
    </xf>
    <xf numFmtId="0" fontId="17" fillId="13" borderId="7" xfId="3" applyFont="1" applyFill="1" applyBorder="1" applyAlignment="1">
      <alignment horizontal="center" vertical="center" wrapText="1"/>
    </xf>
    <xf numFmtId="4" fontId="17" fillId="13" borderId="7" xfId="3" applyNumberFormat="1" applyFont="1" applyFill="1" applyBorder="1" applyAlignment="1">
      <alignment horizontal="center" vertical="center" wrapText="1"/>
    </xf>
    <xf numFmtId="49" fontId="4" fillId="0" borderId="8" xfId="4" applyNumberFormat="1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14" fillId="2" borderId="0" xfId="3" applyFont="1" applyFill="1" applyAlignment="1">
      <alignment horizontal="center"/>
    </xf>
    <xf numFmtId="0" fontId="0" fillId="0" borderId="0" xfId="0" applyAlignment="1">
      <alignment horizontal="center"/>
    </xf>
    <xf numFmtId="166" fontId="48" fillId="2" borderId="0" xfId="3" applyNumberFormat="1" applyFont="1" applyFill="1" applyAlignment="1">
      <alignment horizontal="center"/>
    </xf>
    <xf numFmtId="166" fontId="7" fillId="2" borderId="0" xfId="3" applyNumberFormat="1" applyFont="1" applyFill="1"/>
    <xf numFmtId="166" fontId="48" fillId="0" borderId="0" xfId="3" applyNumberFormat="1" applyFont="1"/>
    <xf numFmtId="166" fontId="48" fillId="2" borderId="0" xfId="3" applyNumberFormat="1" applyFont="1" applyFill="1"/>
    <xf numFmtId="0" fontId="48" fillId="0" borderId="0" xfId="3" applyFont="1"/>
    <xf numFmtId="4" fontId="48" fillId="0" borderId="0" xfId="3" applyNumberFormat="1" applyFont="1"/>
    <xf numFmtId="4" fontId="8" fillId="0" borderId="0" xfId="3" applyNumberFormat="1" applyFont="1"/>
    <xf numFmtId="4" fontId="26" fillId="14" borderId="7" xfId="3" applyNumberFormat="1" applyFont="1" applyFill="1" applyBorder="1" applyAlignment="1">
      <alignment horizontal="center" vertical="center" wrapText="1"/>
    </xf>
    <xf numFmtId="0" fontId="17" fillId="2" borderId="7" xfId="3" applyFont="1" applyFill="1" applyBorder="1" applyAlignment="1">
      <alignment horizontal="center" vertical="center" wrapText="1"/>
    </xf>
    <xf numFmtId="49" fontId="4" fillId="0" borderId="8" xfId="4" applyNumberFormat="1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4" fontId="5" fillId="0" borderId="0" xfId="0" applyNumberFormat="1" applyFont="1" applyAlignment="1">
      <alignment horizontal="center"/>
    </xf>
    <xf numFmtId="0" fontId="17" fillId="2" borderId="7" xfId="3" applyFont="1" applyFill="1" applyBorder="1" applyAlignment="1">
      <alignment horizontal="center" vertical="center" wrapText="1"/>
    </xf>
    <xf numFmtId="0" fontId="17" fillId="0" borderId="7" xfId="3" applyFont="1" applyBorder="1" applyAlignment="1">
      <alignment horizontal="center" vertical="center" wrapText="1"/>
    </xf>
    <xf numFmtId="0" fontId="17" fillId="2" borderId="7" xfId="3" applyFont="1" applyFill="1" applyBorder="1" applyAlignment="1">
      <alignment horizontal="center" vertical="center" wrapText="1"/>
    </xf>
    <xf numFmtId="49" fontId="4" fillId="0" borderId="8" xfId="4" applyNumberFormat="1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18" fillId="0" borderId="15" xfId="3" applyFont="1" applyFill="1" applyBorder="1" applyAlignment="1">
      <alignment horizontal="center" vertical="center" wrapText="1"/>
    </xf>
    <xf numFmtId="0" fontId="17" fillId="0" borderId="7" xfId="3" applyFont="1" applyFill="1" applyBorder="1" applyAlignment="1">
      <alignment horizontal="center" vertical="center" wrapText="1"/>
    </xf>
    <xf numFmtId="4" fontId="17" fillId="0" borderId="7" xfId="3" applyNumberFormat="1" applyFont="1" applyFill="1" applyBorder="1" applyAlignment="1">
      <alignment horizontal="center" vertical="center" wrapText="1"/>
    </xf>
    <xf numFmtId="4" fontId="17" fillId="0" borderId="8" xfId="3" applyNumberFormat="1" applyFont="1" applyFill="1" applyBorder="1" applyAlignment="1">
      <alignment horizontal="center" vertical="center" wrapText="1"/>
    </xf>
    <xf numFmtId="4" fontId="17" fillId="0" borderId="16" xfId="3" applyNumberFormat="1" applyFont="1" applyFill="1" applyBorder="1" applyAlignment="1">
      <alignment horizontal="center" vertical="center" wrapText="1"/>
    </xf>
    <xf numFmtId="49" fontId="14" fillId="0" borderId="22" xfId="4" applyNumberFormat="1" applyFont="1" applyBorder="1" applyAlignment="1">
      <alignment horizontal="center" vertical="center" wrapText="1"/>
    </xf>
    <xf numFmtId="49" fontId="14" fillId="0" borderId="7" xfId="4" applyNumberFormat="1" applyFont="1" applyBorder="1" applyAlignment="1">
      <alignment horizontal="center" vertical="center" wrapText="1"/>
    </xf>
    <xf numFmtId="49" fontId="14" fillId="0" borderId="8" xfId="4" applyNumberFormat="1" applyFont="1" applyBorder="1" applyAlignment="1">
      <alignment horizontal="center" vertical="center" wrapText="1"/>
    </xf>
    <xf numFmtId="49" fontId="48" fillId="2" borderId="7" xfId="4" applyNumberFormat="1" applyFont="1" applyFill="1" applyBorder="1" applyAlignment="1">
      <alignment horizontal="center" vertical="center"/>
    </xf>
    <xf numFmtId="0" fontId="17" fillId="2" borderId="7" xfId="3" applyFont="1" applyFill="1" applyBorder="1" applyAlignment="1">
      <alignment horizontal="center" vertical="center" wrapText="1"/>
    </xf>
    <xf numFmtId="0" fontId="18" fillId="2" borderId="7" xfId="3" applyFont="1" applyFill="1" applyBorder="1" applyAlignment="1">
      <alignment horizontal="center" vertical="center" wrapText="1"/>
    </xf>
    <xf numFmtId="0" fontId="18" fillId="0" borderId="7" xfId="3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7" fillId="2" borderId="7" xfId="3" applyFont="1" applyFill="1" applyBorder="1" applyAlignment="1">
      <alignment horizontal="center" vertical="center" wrapText="1"/>
    </xf>
    <xf numFmtId="0" fontId="17" fillId="0" borderId="7" xfId="3" applyFont="1" applyBorder="1" applyAlignment="1">
      <alignment horizontal="center" vertical="center" wrapText="1"/>
    </xf>
    <xf numFmtId="0" fontId="20" fillId="2" borderId="10" xfId="3" applyFont="1" applyFill="1" applyBorder="1" applyAlignment="1">
      <alignment horizontal="center" vertical="center" wrapText="1"/>
    </xf>
    <xf numFmtId="0" fontId="20" fillId="2" borderId="7" xfId="3" applyFont="1" applyFill="1" applyBorder="1" applyAlignment="1">
      <alignment horizontal="center" vertical="center" wrapText="1"/>
    </xf>
    <xf numFmtId="49" fontId="18" fillId="2" borderId="7" xfId="3" applyNumberFormat="1" applyFont="1" applyFill="1" applyBorder="1" applyAlignment="1">
      <alignment horizontal="center" vertical="center" wrapText="1"/>
    </xf>
    <xf numFmtId="49" fontId="23" fillId="3" borderId="7" xfId="3" applyNumberFormat="1" applyFont="1" applyFill="1" applyBorder="1" applyAlignment="1">
      <alignment horizontal="center" vertical="center" wrapText="1"/>
    </xf>
    <xf numFmtId="49" fontId="23" fillId="2" borderId="7" xfId="3" applyNumberFormat="1" applyFont="1" applyFill="1" applyBorder="1" applyAlignment="1">
      <alignment horizontal="center" vertical="center" wrapText="1"/>
    </xf>
    <xf numFmtId="0" fontId="18" fillId="4" borderId="7" xfId="3" applyFont="1" applyFill="1" applyBorder="1" applyAlignment="1">
      <alignment horizontal="center" vertical="center" wrapText="1"/>
    </xf>
    <xf numFmtId="0" fontId="18" fillId="2" borderId="7" xfId="3" applyFont="1" applyFill="1" applyBorder="1" applyAlignment="1">
      <alignment horizontal="center" wrapText="1"/>
    </xf>
    <xf numFmtId="0" fontId="27" fillId="3" borderId="7" xfId="3" applyFont="1" applyFill="1" applyBorder="1" applyAlignment="1">
      <alignment horizontal="center" vertical="center" wrapText="1"/>
    </xf>
    <xf numFmtId="0" fontId="18" fillId="5" borderId="7" xfId="3" applyFont="1" applyFill="1" applyBorder="1" applyAlignment="1">
      <alignment horizontal="center" vertical="center" wrapText="1"/>
    </xf>
    <xf numFmtId="0" fontId="27" fillId="2" borderId="7" xfId="3" applyFont="1" applyFill="1" applyBorder="1" applyAlignment="1">
      <alignment horizontal="center" vertical="center" wrapText="1"/>
    </xf>
    <xf numFmtId="49" fontId="18" fillId="5" borderId="7" xfId="3" applyNumberFormat="1" applyFont="1" applyFill="1" applyBorder="1" applyAlignment="1">
      <alignment horizontal="center" vertical="center" wrapText="1"/>
    </xf>
    <xf numFmtId="49" fontId="18" fillId="0" borderId="7" xfId="3" applyNumberFormat="1" applyFont="1" applyBorder="1" applyAlignment="1">
      <alignment horizontal="center" vertical="center" wrapText="1"/>
    </xf>
    <xf numFmtId="49" fontId="18" fillId="7" borderId="7" xfId="3" applyNumberFormat="1" applyFont="1" applyFill="1" applyBorder="1" applyAlignment="1">
      <alignment horizontal="center" vertical="center" wrapText="1"/>
    </xf>
    <xf numFmtId="49" fontId="29" fillId="6" borderId="7" xfId="3" applyNumberFormat="1" applyFont="1" applyFill="1" applyBorder="1" applyAlignment="1">
      <alignment horizontal="center" vertical="center" wrapText="1"/>
    </xf>
    <xf numFmtId="49" fontId="18" fillId="4" borderId="7" xfId="3" applyNumberFormat="1" applyFont="1" applyFill="1" applyBorder="1" applyAlignment="1">
      <alignment horizontal="center" vertical="center" wrapText="1"/>
    </xf>
    <xf numFmtId="49" fontId="18" fillId="8" borderId="7" xfId="3" applyNumberFormat="1" applyFont="1" applyFill="1" applyBorder="1" applyAlignment="1">
      <alignment horizontal="center" vertical="center" wrapText="1"/>
    </xf>
    <xf numFmtId="49" fontId="18" fillId="9" borderId="7" xfId="3" applyNumberFormat="1" applyFont="1" applyFill="1" applyBorder="1" applyAlignment="1">
      <alignment horizontal="center" vertical="center" wrapText="1"/>
    </xf>
    <xf numFmtId="49" fontId="33" fillId="6" borderId="7" xfId="3" applyNumberFormat="1" applyFont="1" applyFill="1" applyBorder="1" applyAlignment="1">
      <alignment horizontal="center" vertical="center" wrapText="1"/>
    </xf>
    <xf numFmtId="49" fontId="18" fillId="10" borderId="7" xfId="3" applyNumberFormat="1" applyFont="1" applyFill="1" applyBorder="1" applyAlignment="1">
      <alignment horizontal="center" vertical="center" wrapText="1"/>
    </xf>
    <xf numFmtId="49" fontId="27" fillId="3" borderId="7" xfId="3" applyNumberFormat="1" applyFont="1" applyFill="1" applyBorder="1" applyAlignment="1">
      <alignment horizontal="center" vertical="center" wrapText="1"/>
    </xf>
    <xf numFmtId="49" fontId="18" fillId="2" borderId="7" xfId="3" applyNumberFormat="1" applyFont="1" applyFill="1" applyBorder="1" applyAlignment="1">
      <alignment horizontal="center" wrapText="1"/>
    </xf>
    <xf numFmtId="49" fontId="18" fillId="0" borderId="7" xfId="3" applyNumberFormat="1" applyFont="1" applyFill="1" applyBorder="1" applyAlignment="1">
      <alignment horizontal="center" vertical="center" wrapText="1"/>
    </xf>
    <xf numFmtId="4" fontId="47" fillId="0" borderId="7" xfId="3" applyNumberFormat="1" applyFont="1" applyFill="1" applyBorder="1" applyAlignment="1">
      <alignment horizontal="center" vertical="center" wrapText="1"/>
    </xf>
    <xf numFmtId="4" fontId="8" fillId="0" borderId="0" xfId="3" applyNumberFormat="1" applyFont="1" applyBorder="1"/>
    <xf numFmtId="49" fontId="48" fillId="0" borderId="7" xfId="4" applyNumberFormat="1" applyFont="1" applyBorder="1" applyAlignment="1">
      <alignment horizontal="center" vertical="center"/>
    </xf>
    <xf numFmtId="0" fontId="19" fillId="0" borderId="9" xfId="3" applyFont="1" applyBorder="1" applyAlignment="1">
      <alignment horizontal="center" vertical="center" wrapText="1"/>
    </xf>
    <xf numFmtId="49" fontId="4" fillId="0" borderId="8" xfId="4" applyNumberFormat="1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49" fontId="4" fillId="0" borderId="8" xfId="4" applyNumberFormat="1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18" fillId="0" borderId="7" xfId="3" applyFont="1" applyBorder="1" applyAlignment="1">
      <alignment horizontal="center" vertical="center" wrapText="1"/>
    </xf>
    <xf numFmtId="0" fontId="18" fillId="2" borderId="7" xfId="3" applyFont="1" applyFill="1" applyBorder="1" applyAlignment="1">
      <alignment horizontal="center" vertical="center" wrapText="1"/>
    </xf>
    <xf numFmtId="49" fontId="4" fillId="0" borderId="8" xfId="4" applyNumberFormat="1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49" fontId="4" fillId="0" borderId="8" xfId="4" applyNumberFormat="1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49" fontId="4" fillId="0" borderId="8" xfId="4" applyNumberFormat="1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17" fillId="2" borderId="7" xfId="3" applyFont="1" applyFill="1" applyBorder="1" applyAlignment="1">
      <alignment horizontal="center" vertical="center" wrapText="1"/>
    </xf>
    <xf numFmtId="49" fontId="4" fillId="0" borderId="8" xfId="4" applyNumberFormat="1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49" fontId="4" fillId="0" borderId="8" xfId="4" applyNumberFormat="1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49" fontId="4" fillId="0" borderId="8" xfId="4" applyNumberFormat="1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8" fillId="0" borderId="0" xfId="3" applyFont="1" applyBorder="1" applyAlignment="1">
      <alignment horizontal="left" vertical="center" wrapText="1"/>
    </xf>
    <xf numFmtId="0" fontId="8" fillId="2" borderId="0" xfId="0" applyFont="1" applyFill="1" applyBorder="1" applyAlignment="1">
      <alignment horizontal="right" vertical="center" wrapText="1"/>
    </xf>
    <xf numFmtId="0" fontId="8" fillId="0" borderId="0" xfId="4" applyFont="1" applyBorder="1" applyAlignment="1">
      <alignment horizontal="left"/>
    </xf>
    <xf numFmtId="0" fontId="4" fillId="0" borderId="0" xfId="4" applyFont="1" applyBorder="1" applyAlignment="1">
      <alignment horizontal="left"/>
    </xf>
    <xf numFmtId="0" fontId="8" fillId="0" borderId="0" xfId="4" applyFont="1" applyBorder="1" applyAlignment="1">
      <alignment horizontal="center"/>
    </xf>
    <xf numFmtId="0" fontId="4" fillId="0" borderId="0" xfId="4" applyFont="1" applyBorder="1" applyAlignment="1">
      <alignment horizontal="right"/>
    </xf>
    <xf numFmtId="0" fontId="14" fillId="2" borderId="0" xfId="0" applyFont="1" applyFill="1" applyBorder="1" applyAlignment="1">
      <alignment horizontal="right"/>
    </xf>
    <xf numFmtId="0" fontId="4" fillId="2" borderId="0" xfId="4" applyFont="1" applyFill="1" applyBorder="1" applyAlignment="1">
      <alignment horizontal="center" wrapText="1"/>
    </xf>
    <xf numFmtId="0" fontId="14" fillId="2" borderId="0" xfId="0" applyFont="1" applyFill="1" applyBorder="1" applyAlignment="1">
      <alignment horizontal="right" wrapText="1"/>
    </xf>
    <xf numFmtId="0" fontId="13" fillId="2" borderId="0" xfId="4" applyFont="1" applyFill="1" applyBorder="1" applyAlignment="1">
      <alignment horizontal="center"/>
    </xf>
    <xf numFmtId="0" fontId="8" fillId="2" borderId="0" xfId="4" applyFont="1" applyFill="1" applyBorder="1" applyAlignment="1">
      <alignment horizontal="left"/>
    </xf>
    <xf numFmtId="0" fontId="4" fillId="2" borderId="0" xfId="4" applyFont="1" applyFill="1" applyBorder="1" applyAlignment="1">
      <alignment horizontal="right"/>
    </xf>
    <xf numFmtId="0" fontId="8" fillId="2" borderId="0" xfId="0" applyFont="1" applyFill="1" applyBorder="1" applyAlignment="1">
      <alignment horizontal="center"/>
    </xf>
    <xf numFmtId="0" fontId="10" fillId="0" borderId="0" xfId="4" applyFont="1" applyBorder="1" applyAlignment="1">
      <alignment horizontal="center"/>
    </xf>
    <xf numFmtId="0" fontId="11" fillId="0" borderId="0" xfId="4" applyFont="1" applyBorder="1" applyAlignment="1">
      <alignment horizontal="center" wrapText="1"/>
    </xf>
    <xf numFmtId="0" fontId="6" fillId="2" borderId="1" xfId="4" applyFont="1" applyFill="1" applyBorder="1" applyAlignment="1">
      <alignment horizontal="center"/>
    </xf>
    <xf numFmtId="0" fontId="9" fillId="2" borderId="0" xfId="4" applyFont="1" applyFill="1" applyBorder="1" applyAlignment="1">
      <alignment horizontal="center"/>
    </xf>
    <xf numFmtId="0" fontId="8" fillId="2" borderId="1" xfId="4" applyFont="1" applyFill="1" applyBorder="1" applyAlignment="1">
      <alignment horizontal="center"/>
    </xf>
    <xf numFmtId="0" fontId="6" fillId="0" borderId="0" xfId="4" applyFont="1" applyBorder="1" applyAlignment="1">
      <alignment horizontal="center" vertical="center"/>
    </xf>
    <xf numFmtId="0" fontId="6" fillId="0" borderId="0" xfId="4" applyFont="1" applyBorder="1" applyAlignment="1">
      <alignment horizontal="center"/>
    </xf>
    <xf numFmtId="0" fontId="6" fillId="2" borderId="2" xfId="4" applyFont="1" applyFill="1" applyBorder="1" applyAlignment="1">
      <alignment horizontal="center" vertical="center"/>
    </xf>
    <xf numFmtId="0" fontId="4" fillId="2" borderId="0" xfId="4" applyFont="1" applyFill="1" applyBorder="1" applyAlignment="1">
      <alignment horizontal="center"/>
    </xf>
    <xf numFmtId="0" fontId="4" fillId="0" borderId="0" xfId="4" applyFont="1" applyBorder="1" applyAlignment="1">
      <alignment horizontal="center"/>
    </xf>
    <xf numFmtId="0" fontId="5" fillId="2" borderId="1" xfId="4" applyFont="1" applyFill="1" applyBorder="1" applyAlignment="1">
      <alignment horizontal="center"/>
    </xf>
    <xf numFmtId="0" fontId="4" fillId="0" borderId="0" xfId="4" applyFont="1" applyBorder="1" applyAlignment="1">
      <alignment horizontal="center" wrapText="1"/>
    </xf>
    <xf numFmtId="0" fontId="6" fillId="2" borderId="0" xfId="4" applyFont="1" applyFill="1" applyBorder="1" applyAlignment="1">
      <alignment horizontal="center"/>
    </xf>
    <xf numFmtId="0" fontId="18" fillId="2" borderId="7" xfId="3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8" fillId="2" borderId="16" xfId="3" applyFont="1" applyFill="1" applyBorder="1" applyAlignment="1">
      <alignment horizontal="left" vertical="center" wrapText="1" indent="13"/>
    </xf>
    <xf numFmtId="0" fontId="8" fillId="2" borderId="0" xfId="3" applyFont="1" applyFill="1" applyBorder="1" applyAlignment="1">
      <alignment horizontal="left"/>
    </xf>
    <xf numFmtId="0" fontId="18" fillId="5" borderId="16" xfId="3" applyFont="1" applyFill="1" applyBorder="1" applyAlignment="1">
      <alignment horizontal="left" vertical="center" wrapText="1" indent="7"/>
    </xf>
    <xf numFmtId="0" fontId="17" fillId="0" borderId="16" xfId="3" applyFont="1" applyBorder="1" applyAlignment="1">
      <alignment horizontal="left" vertical="center" wrapText="1" indent="13"/>
    </xf>
    <xf numFmtId="0" fontId="30" fillId="6" borderId="8" xfId="3" applyFont="1" applyFill="1" applyBorder="1" applyAlignment="1">
      <alignment horizontal="left" vertical="center" wrapText="1" indent="4"/>
    </xf>
    <xf numFmtId="0" fontId="17" fillId="0" borderId="8" xfId="3" applyFont="1" applyBorder="1" applyAlignment="1">
      <alignment horizontal="left" vertical="center" wrapText="1" indent="13"/>
    </xf>
    <xf numFmtId="0" fontId="27" fillId="3" borderId="8" xfId="3" applyFont="1" applyFill="1" applyBorder="1" applyAlignment="1">
      <alignment horizontal="left" vertical="center" wrapText="1"/>
    </xf>
    <xf numFmtId="0" fontId="18" fillId="0" borderId="8" xfId="3" applyFont="1" applyBorder="1" applyAlignment="1">
      <alignment horizontal="left" vertical="center" wrapText="1" indent="1"/>
    </xf>
    <xf numFmtId="0" fontId="17" fillId="9" borderId="16" xfId="3" applyFont="1" applyFill="1" applyBorder="1" applyAlignment="1">
      <alignment horizontal="left" vertical="center" wrapText="1"/>
    </xf>
    <xf numFmtId="0" fontId="24" fillId="3" borderId="8" xfId="3" applyFont="1" applyFill="1" applyBorder="1" applyAlignment="1">
      <alignment horizontal="left" vertical="center" wrapText="1"/>
    </xf>
    <xf numFmtId="0" fontId="18" fillId="2" borderId="8" xfId="3" applyFont="1" applyFill="1" applyBorder="1" applyAlignment="1">
      <alignment horizontal="left" vertical="center" wrapText="1" indent="3"/>
    </xf>
    <xf numFmtId="0" fontId="8" fillId="0" borderId="0" xfId="3" applyFont="1" applyBorder="1" applyAlignment="1">
      <alignment vertical="center" wrapText="1"/>
    </xf>
    <xf numFmtId="0" fontId="18" fillId="0" borderId="16" xfId="3" applyFont="1" applyBorder="1" applyAlignment="1">
      <alignment horizontal="left" vertical="center" wrapText="1" indent="13"/>
    </xf>
    <xf numFmtId="0" fontId="18" fillId="10" borderId="16" xfId="3" applyFont="1" applyFill="1" applyBorder="1" applyAlignment="1">
      <alignment horizontal="left" vertical="center" wrapText="1" indent="7"/>
    </xf>
    <xf numFmtId="0" fontId="18" fillId="2" borderId="16" xfId="3" applyFont="1" applyFill="1" applyBorder="1" applyAlignment="1">
      <alignment horizontal="left" vertical="center" wrapText="1" indent="7"/>
    </xf>
    <xf numFmtId="0" fontId="17" fillId="9" borderId="16" xfId="3" applyFont="1" applyFill="1" applyBorder="1" applyAlignment="1">
      <alignment horizontal="left" vertical="center" wrapText="1" indent="5"/>
    </xf>
    <xf numFmtId="0" fontId="18" fillId="2" borderId="16" xfId="3" applyFont="1" applyFill="1" applyBorder="1" applyAlignment="1">
      <alignment horizontal="center" vertical="center" wrapText="1"/>
    </xf>
    <xf numFmtId="0" fontId="18" fillId="2" borderId="16" xfId="3" applyFont="1" applyFill="1" applyBorder="1" applyAlignment="1">
      <alignment horizontal="right" vertical="center" wrapText="1"/>
    </xf>
    <xf numFmtId="0" fontId="18" fillId="0" borderId="16" xfId="3" applyFont="1" applyFill="1" applyBorder="1" applyAlignment="1">
      <alignment horizontal="left" vertical="center" wrapText="1" indent="7"/>
    </xf>
    <xf numFmtId="0" fontId="17" fillId="0" borderId="16" xfId="3" applyFont="1" applyBorder="1" applyAlignment="1">
      <alignment horizontal="right" vertical="center" wrapText="1"/>
    </xf>
    <xf numFmtId="0" fontId="17" fillId="0" borderId="8" xfId="3" applyFont="1" applyBorder="1" applyAlignment="1">
      <alignment horizontal="left" vertical="center" wrapText="1" indent="7"/>
    </xf>
    <xf numFmtId="0" fontId="18" fillId="0" borderId="16" xfId="3" applyFont="1" applyBorder="1" applyAlignment="1">
      <alignment horizontal="center" vertical="center" wrapText="1"/>
    </xf>
    <xf numFmtId="0" fontId="17" fillId="2" borderId="16" xfId="3" applyFont="1" applyFill="1" applyBorder="1" applyAlignment="1">
      <alignment horizontal="left" vertical="center" wrapText="1" indent="13"/>
    </xf>
    <xf numFmtId="0" fontId="17" fillId="2" borderId="8" xfId="3" applyFont="1" applyFill="1" applyBorder="1" applyAlignment="1">
      <alignment horizontal="left" vertical="center" wrapText="1" indent="13"/>
    </xf>
    <xf numFmtId="0" fontId="17" fillId="2" borderId="18" xfId="3" applyFont="1" applyFill="1" applyBorder="1" applyAlignment="1">
      <alignment horizontal="left" vertical="center" wrapText="1" indent="13"/>
    </xf>
    <xf numFmtId="0" fontId="17" fillId="2" borderId="38" xfId="3" applyFont="1" applyFill="1" applyBorder="1" applyAlignment="1">
      <alignment horizontal="left" vertical="center" wrapText="1" indent="13"/>
    </xf>
    <xf numFmtId="0" fontId="32" fillId="6" borderId="16" xfId="3" applyFont="1" applyFill="1" applyBorder="1" applyAlignment="1">
      <alignment horizontal="left" vertical="center" wrapText="1" indent="4"/>
    </xf>
    <xf numFmtId="0" fontId="17" fillId="0" borderId="16" xfId="3" applyFont="1" applyBorder="1" applyAlignment="1">
      <alignment horizontal="left" vertical="center" wrapText="1" indent="7"/>
    </xf>
    <xf numFmtId="0" fontId="23" fillId="4" borderId="16" xfId="3" applyFont="1" applyFill="1" applyBorder="1" applyAlignment="1">
      <alignment horizontal="left" vertical="center" wrapText="1" indent="3"/>
    </xf>
    <xf numFmtId="0" fontId="17" fillId="9" borderId="16" xfId="3" applyFont="1" applyFill="1" applyBorder="1" applyAlignment="1">
      <alignment horizontal="left" vertical="center" wrapText="1" indent="7"/>
    </xf>
    <xf numFmtId="0" fontId="17" fillId="7" borderId="16" xfId="3" applyFont="1" applyFill="1" applyBorder="1" applyAlignment="1">
      <alignment horizontal="left" vertical="center" wrapText="1" indent="5"/>
    </xf>
    <xf numFmtId="0" fontId="17" fillId="8" borderId="16" xfId="3" applyFont="1" applyFill="1" applyBorder="1" applyAlignment="1">
      <alignment horizontal="left" vertical="center" wrapText="1" indent="7"/>
    </xf>
    <xf numFmtId="0" fontId="29" fillId="6" borderId="8" xfId="3" applyFont="1" applyFill="1" applyBorder="1" applyAlignment="1">
      <alignment horizontal="left" vertical="center" wrapText="1" indent="4"/>
    </xf>
    <xf numFmtId="0" fontId="18" fillId="2" borderId="16" xfId="3" applyFont="1" applyFill="1" applyBorder="1" applyAlignment="1">
      <alignment horizontal="left" vertical="center" wrapText="1"/>
    </xf>
    <xf numFmtId="0" fontId="18" fillId="8" borderId="16" xfId="3" applyFont="1" applyFill="1" applyBorder="1" applyAlignment="1">
      <alignment horizontal="left" vertical="center" wrapText="1" indent="7"/>
    </xf>
    <xf numFmtId="0" fontId="29" fillId="6" borderId="8" xfId="3" applyFont="1" applyFill="1" applyBorder="1" applyAlignment="1">
      <alignment horizontal="left" vertical="top" wrapText="1" indent="4"/>
    </xf>
    <xf numFmtId="0" fontId="18" fillId="0" borderId="16" xfId="3" applyFont="1" applyBorder="1" applyAlignment="1">
      <alignment horizontal="left" vertical="top" wrapText="1" indent="5"/>
    </xf>
    <xf numFmtId="0" fontId="18" fillId="7" borderId="8" xfId="3" applyFont="1" applyFill="1" applyBorder="1" applyAlignment="1">
      <alignment horizontal="left" vertical="top" wrapText="1" indent="5"/>
    </xf>
    <xf numFmtId="0" fontId="18" fillId="7" borderId="16" xfId="3" applyFont="1" applyFill="1" applyBorder="1" applyAlignment="1">
      <alignment horizontal="left" vertical="center" wrapText="1" indent="5"/>
    </xf>
    <xf numFmtId="0" fontId="18" fillId="7" borderId="16" xfId="3" applyFont="1" applyFill="1" applyBorder="1" applyAlignment="1">
      <alignment horizontal="left" vertical="top" wrapText="1" indent="5"/>
    </xf>
    <xf numFmtId="0" fontId="18" fillId="0" borderId="8" xfId="3" applyFont="1" applyBorder="1" applyAlignment="1">
      <alignment horizontal="left" vertical="top" wrapText="1" indent="13"/>
    </xf>
    <xf numFmtId="0" fontId="18" fillId="0" borderId="8" xfId="3" applyFont="1" applyBorder="1" applyAlignment="1">
      <alignment horizontal="left" vertical="center" wrapText="1" indent="4"/>
    </xf>
    <xf numFmtId="0" fontId="23" fillId="4" borderId="8" xfId="3" applyFont="1" applyFill="1" applyBorder="1" applyAlignment="1">
      <alignment horizontal="left" vertical="center" wrapText="1" indent="3"/>
    </xf>
    <xf numFmtId="0" fontId="25" fillId="2" borderId="16" xfId="3" applyFont="1" applyFill="1" applyBorder="1" applyAlignment="1">
      <alignment horizontal="left" vertical="center" wrapText="1" indent="3"/>
    </xf>
    <xf numFmtId="0" fontId="18" fillId="0" borderId="16" xfId="3" applyFont="1" applyBorder="1" applyAlignment="1">
      <alignment horizontal="left" vertical="center" wrapText="1"/>
    </xf>
    <xf numFmtId="0" fontId="18" fillId="0" borderId="8" xfId="3" applyFont="1" applyBorder="1" applyAlignment="1">
      <alignment horizontal="left" vertical="center" wrapText="1" indent="3"/>
    </xf>
    <xf numFmtId="0" fontId="18" fillId="0" borderId="16" xfId="3" applyFont="1" applyBorder="1" applyAlignment="1">
      <alignment horizontal="left" vertical="center" wrapText="1" indent="4"/>
    </xf>
    <xf numFmtId="0" fontId="22" fillId="4" borderId="8" xfId="3" applyFont="1" applyFill="1" applyBorder="1" applyAlignment="1">
      <alignment horizontal="left" vertical="center" wrapText="1" indent="3"/>
    </xf>
    <xf numFmtId="0" fontId="18" fillId="0" borderId="8" xfId="3" applyFont="1" applyBorder="1" applyAlignment="1">
      <alignment horizontal="left" vertical="top" wrapText="1" indent="4"/>
    </xf>
    <xf numFmtId="0" fontId="8" fillId="2" borderId="0" xfId="3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8" fillId="0" borderId="0" xfId="3" applyFont="1" applyAlignment="1">
      <alignment wrapText="1"/>
    </xf>
    <xf numFmtId="0" fontId="0" fillId="0" borderId="0" xfId="0" applyAlignment="1">
      <alignment wrapText="1"/>
    </xf>
    <xf numFmtId="0" fontId="16" fillId="0" borderId="0" xfId="3" applyFont="1" applyBorder="1" applyAlignment="1">
      <alignment horizontal="center" vertical="center" wrapText="1"/>
    </xf>
    <xf numFmtId="0" fontId="17" fillId="2" borderId="7" xfId="3" applyFont="1" applyFill="1" applyBorder="1" applyAlignment="1">
      <alignment horizontal="center" vertical="center" wrapText="1"/>
    </xf>
    <xf numFmtId="0" fontId="18" fillId="2" borderId="8" xfId="3" applyFont="1" applyFill="1" applyBorder="1" applyAlignment="1">
      <alignment horizontal="center" vertical="center" wrapText="1"/>
    </xf>
    <xf numFmtId="0" fontId="17" fillId="0" borderId="7" xfId="3" applyFont="1" applyBorder="1" applyAlignment="1">
      <alignment horizontal="center" vertical="center" wrapText="1"/>
    </xf>
    <xf numFmtId="0" fontId="18" fillId="0" borderId="7" xfId="3" applyFont="1" applyBorder="1" applyAlignment="1">
      <alignment horizontal="center" vertical="center" wrapText="1"/>
    </xf>
    <xf numFmtId="0" fontId="19" fillId="2" borderId="7" xfId="3" applyFont="1" applyFill="1" applyBorder="1" applyAlignment="1">
      <alignment horizontal="center" vertical="center" wrapText="1"/>
    </xf>
    <xf numFmtId="0" fontId="17" fillId="0" borderId="8" xfId="3" applyFont="1" applyBorder="1" applyAlignment="1">
      <alignment horizontal="left" vertical="center" wrapText="1" indent="4"/>
    </xf>
    <xf numFmtId="0" fontId="22" fillId="3" borderId="8" xfId="3" applyFont="1" applyFill="1" applyBorder="1" applyAlignment="1">
      <alignment horizontal="left" vertical="center" wrapText="1"/>
    </xf>
    <xf numFmtId="0" fontId="18" fillId="0" borderId="16" xfId="3" applyFont="1" applyBorder="1" applyAlignment="1">
      <alignment horizontal="left" vertical="center" wrapText="1" indent="7"/>
    </xf>
    <xf numFmtId="0" fontId="26" fillId="2" borderId="16" xfId="3" applyFont="1" applyFill="1" applyBorder="1" applyAlignment="1">
      <alignment horizontal="left" vertical="center" wrapText="1"/>
    </xf>
    <xf numFmtId="49" fontId="4" fillId="0" borderId="8" xfId="4" applyNumberFormat="1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49" fontId="4" fillId="0" borderId="7" xfId="4" applyNumberFormat="1" applyFont="1" applyBorder="1" applyAlignment="1">
      <alignment horizontal="left" vertical="center" wrapText="1" indent="4"/>
    </xf>
    <xf numFmtId="49" fontId="4" fillId="0" borderId="7" xfId="4" applyNumberFormat="1" applyFont="1" applyBorder="1" applyAlignment="1">
      <alignment horizontal="center" vertical="center" wrapText="1"/>
    </xf>
    <xf numFmtId="0" fontId="41" fillId="0" borderId="1" xfId="2" applyFont="1" applyBorder="1" applyAlignment="1">
      <alignment horizontal="center"/>
    </xf>
    <xf numFmtId="0" fontId="41" fillId="0" borderId="2" xfId="2" applyFont="1" applyBorder="1" applyAlignment="1">
      <alignment horizontal="center" vertical="top"/>
    </xf>
    <xf numFmtId="49" fontId="4" fillId="0" borderId="7" xfId="4" applyNumberFormat="1" applyFont="1" applyBorder="1" applyAlignment="1">
      <alignment horizontal="left" vertical="center" wrapText="1"/>
    </xf>
    <xf numFmtId="0" fontId="8" fillId="0" borderId="27" xfId="4" applyFont="1" applyBorder="1" applyAlignment="1">
      <alignment horizontal="center"/>
    </xf>
    <xf numFmtId="0" fontId="44" fillId="0" borderId="28" xfId="4" applyFont="1" applyBorder="1" applyAlignment="1">
      <alignment horizontal="center"/>
    </xf>
    <xf numFmtId="0" fontId="8" fillId="0" borderId="29" xfId="4" applyFont="1" applyBorder="1" applyAlignment="1">
      <alignment horizontal="center"/>
    </xf>
    <xf numFmtId="0" fontId="41" fillId="0" borderId="31" xfId="2" applyFont="1" applyBorder="1" applyAlignment="1">
      <alignment horizontal="center" vertical="top"/>
    </xf>
    <xf numFmtId="0" fontId="41" fillId="0" borderId="32" xfId="2" applyFont="1" applyBorder="1" applyAlignment="1">
      <alignment horizontal="center" vertical="top"/>
    </xf>
    <xf numFmtId="0" fontId="4" fillId="0" borderId="34" xfId="4" applyFont="1" applyBorder="1" applyAlignment="1">
      <alignment horizontal="left"/>
    </xf>
    <xf numFmtId="0" fontId="8" fillId="2" borderId="0" xfId="4" applyFont="1" applyFill="1" applyBorder="1" applyAlignment="1">
      <alignment horizontal="left" wrapText="1"/>
    </xf>
    <xf numFmtId="0" fontId="16" fillId="0" borderId="0" xfId="4" applyFont="1" applyBorder="1" applyAlignment="1">
      <alignment horizontal="center" vertical="center"/>
    </xf>
    <xf numFmtId="0" fontId="34" fillId="0" borderId="0" xfId="4" applyFont="1" applyBorder="1" applyAlignment="1">
      <alignment horizontal="center" vertical="center"/>
    </xf>
    <xf numFmtId="49" fontId="8" fillId="0" borderId="7" xfId="4" applyNumberFormat="1" applyFont="1" applyBorder="1" applyAlignment="1">
      <alignment horizontal="center" vertical="center" wrapText="1"/>
    </xf>
    <xf numFmtId="49" fontId="8" fillId="2" borderId="7" xfId="4" applyNumberFormat="1" applyFont="1" applyFill="1" applyBorder="1" applyAlignment="1">
      <alignment horizontal="center" vertical="center" wrapText="1"/>
    </xf>
    <xf numFmtId="49" fontId="14" fillId="0" borderId="8" xfId="4" applyNumberFormat="1" applyFont="1" applyBorder="1" applyAlignment="1">
      <alignment horizontal="center" vertical="center" wrapText="1"/>
    </xf>
    <xf numFmtId="49" fontId="9" fillId="0" borderId="3" xfId="4" applyNumberFormat="1" applyFont="1" applyBorder="1" applyAlignment="1">
      <alignment horizontal="center" vertical="center"/>
    </xf>
    <xf numFmtId="49" fontId="8" fillId="2" borderId="3" xfId="4" applyNumberFormat="1" applyFont="1" applyFill="1" applyBorder="1" applyAlignment="1">
      <alignment horizontal="center" vertical="center" wrapText="1"/>
    </xf>
    <xf numFmtId="0" fontId="45" fillId="0" borderId="37" xfId="0" applyFont="1" applyBorder="1" applyAlignment="1">
      <alignment horizontal="center" vertical="center" wrapText="1"/>
    </xf>
    <xf numFmtId="49" fontId="8" fillId="0" borderId="3" xfId="4" applyNumberFormat="1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49" fontId="34" fillId="0" borderId="7" xfId="4" applyNumberFormat="1" applyFont="1" applyBorder="1" applyAlignment="1">
      <alignment horizontal="left" vertical="center" wrapText="1"/>
    </xf>
    <xf numFmtId="49" fontId="4" fillId="0" borderId="7" xfId="4" applyNumberFormat="1" applyFont="1" applyBorder="1" applyAlignment="1">
      <alignment horizontal="left" vertical="center" wrapText="1" indent="3"/>
    </xf>
    <xf numFmtId="49" fontId="4" fillId="2" borderId="7" xfId="4" applyNumberFormat="1" applyFont="1" applyFill="1" applyBorder="1" applyAlignment="1">
      <alignment horizontal="left" vertical="center" wrapText="1"/>
    </xf>
    <xf numFmtId="49" fontId="4" fillId="0" borderId="7" xfId="4" applyNumberFormat="1" applyFont="1" applyBorder="1" applyAlignment="1">
      <alignment horizontal="left" vertical="center" wrapText="1" indent="7"/>
    </xf>
  </cellXfs>
  <cellStyles count="9">
    <cellStyle name="Обычный" xfId="0" builtinId="0"/>
    <cellStyle name="Обычный 2" xfId="1"/>
    <cellStyle name="Обычный 2 2" xfId="2"/>
    <cellStyle name="Обычный 2 2 2" xfId="3"/>
    <cellStyle name="Обычный 3" xfId="4"/>
    <cellStyle name="Обычный 4" xfId="5"/>
    <cellStyle name="Обычный_2002год" xfId="6"/>
    <cellStyle name="Финансовый 2" xfId="7"/>
    <cellStyle name="Финансовый 2 2" xfId="8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BF1DE"/>
      <rgbColor rgb="FFDBEEF4"/>
      <rgbColor rgb="FF660066"/>
      <rgbColor rgb="FFFF8080"/>
      <rgbColor rgb="FF0066CC"/>
      <rgbColor rgb="FFE6E0E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DCE6F2"/>
      <rgbColor rgb="FFF2F2F2"/>
      <rgbColor rgb="FFFDEADA"/>
      <rgbColor rgb="FF99CCFF"/>
      <rgbColor rgb="FFFF99CC"/>
      <rgbColor rgb="FFCC99FF"/>
      <rgbColor rgb="FFF2DCDB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43"/>
  <sheetViews>
    <sheetView tabSelected="1" view="pageBreakPreview" zoomScaleNormal="100" workbookViewId="0">
      <selection activeCell="J7" sqref="J7:K7"/>
    </sheetView>
  </sheetViews>
  <sheetFormatPr defaultColWidth="9.140625" defaultRowHeight="15" x14ac:dyDescent="0.25"/>
  <cols>
    <col min="1" max="1" width="9.140625" style="1"/>
    <col min="2" max="2" width="4.85546875" style="1" customWidth="1"/>
    <col min="3" max="4" width="9.140625" style="1"/>
    <col min="5" max="5" width="13.85546875" style="1" customWidth="1"/>
    <col min="6" max="6" width="9.140625" style="1"/>
    <col min="7" max="7" width="7" style="1" customWidth="1"/>
    <col min="8" max="9" width="9.140625" style="1"/>
    <col min="10" max="10" width="14.42578125" style="1" customWidth="1"/>
    <col min="11" max="11" width="13.7109375" style="1" customWidth="1"/>
    <col min="12" max="1024" width="9.140625" style="1"/>
  </cols>
  <sheetData>
    <row r="1" spans="1:11" ht="15.75" x14ac:dyDescent="0.25">
      <c r="A1" s="2"/>
      <c r="B1" s="2"/>
      <c r="C1" s="2"/>
      <c r="D1" s="2"/>
      <c r="E1" s="2"/>
      <c r="G1" s="384" t="s">
        <v>0</v>
      </c>
      <c r="H1" s="384"/>
      <c r="I1" s="384"/>
      <c r="J1" s="384"/>
      <c r="K1" s="384"/>
    </row>
    <row r="2" spans="1:11" ht="21.75" customHeight="1" x14ac:dyDescent="0.25">
      <c r="A2" s="385"/>
      <c r="B2" s="385"/>
      <c r="C2" s="385"/>
      <c r="D2" s="385"/>
      <c r="E2" s="385"/>
      <c r="G2" s="386" t="s">
        <v>520</v>
      </c>
      <c r="H2" s="386"/>
      <c r="I2" s="386"/>
      <c r="J2" s="386"/>
      <c r="K2" s="386"/>
    </row>
    <row r="3" spans="1:11" ht="15.75" customHeight="1" x14ac:dyDescent="0.25">
      <c r="A3" s="387"/>
      <c r="B3" s="387"/>
      <c r="C3" s="387"/>
      <c r="D3" s="387"/>
      <c r="E3" s="387"/>
      <c r="G3" s="388" t="s">
        <v>1</v>
      </c>
      <c r="H3" s="388"/>
      <c r="I3" s="388"/>
      <c r="J3" s="388"/>
      <c r="K3" s="388"/>
    </row>
    <row r="4" spans="1:11" ht="26.25" customHeight="1" x14ac:dyDescent="0.25">
      <c r="A4" s="3"/>
      <c r="B4" s="3"/>
      <c r="C4" s="3"/>
      <c r="D4" s="3"/>
      <c r="E4" s="3"/>
      <c r="F4" s="4"/>
      <c r="G4" s="378" t="s">
        <v>2</v>
      </c>
      <c r="H4" s="378"/>
      <c r="I4" s="378"/>
      <c r="J4" s="378"/>
      <c r="K4" s="378"/>
    </row>
    <row r="5" spans="1:11" x14ac:dyDescent="0.25">
      <c r="A5" s="3"/>
      <c r="B5" s="3"/>
      <c r="C5" s="3"/>
      <c r="D5" s="3"/>
      <c r="E5" s="3"/>
      <c r="F5" s="4"/>
      <c r="G5" s="379" t="s">
        <v>3</v>
      </c>
      <c r="H5" s="379"/>
      <c r="I5" s="379"/>
      <c r="J5" s="379"/>
      <c r="K5" s="379"/>
    </row>
    <row r="6" spans="1:11" x14ac:dyDescent="0.25">
      <c r="A6" s="3"/>
      <c r="B6" s="3"/>
      <c r="C6" s="3"/>
      <c r="D6" s="3"/>
      <c r="E6" s="3"/>
      <c r="F6" s="4"/>
      <c r="G6" s="5"/>
      <c r="H6" s="6"/>
      <c r="I6" s="6"/>
      <c r="J6" s="7"/>
      <c r="K6" s="6"/>
    </row>
    <row r="7" spans="1:11" x14ac:dyDescent="0.25">
      <c r="A7" s="8"/>
      <c r="B7" s="8"/>
      <c r="C7" s="9"/>
      <c r="D7" s="367"/>
      <c r="E7" s="367"/>
      <c r="F7" s="4"/>
      <c r="G7" s="11" t="s">
        <v>4</v>
      </c>
      <c r="H7" s="11"/>
      <c r="I7" s="12"/>
      <c r="J7" s="380" t="s">
        <v>521</v>
      </c>
      <c r="K7" s="380"/>
    </row>
    <row r="8" spans="1:11" x14ac:dyDescent="0.25">
      <c r="A8" s="381"/>
      <c r="B8" s="381"/>
      <c r="C8" s="13"/>
      <c r="D8" s="382"/>
      <c r="E8" s="382"/>
      <c r="F8" s="4"/>
      <c r="G8" s="383" t="s">
        <v>5</v>
      </c>
      <c r="H8" s="383"/>
      <c r="I8" s="14"/>
      <c r="J8" s="14" t="s">
        <v>6</v>
      </c>
      <c r="K8" s="14"/>
    </row>
    <row r="9" spans="1:11" x14ac:dyDescent="0.25">
      <c r="A9" s="9"/>
      <c r="B9" s="9"/>
      <c r="C9" s="9"/>
      <c r="D9" s="9"/>
      <c r="E9" s="9"/>
      <c r="F9" s="4"/>
      <c r="G9" s="12"/>
      <c r="H9" s="12"/>
      <c r="I9" s="12"/>
      <c r="J9" s="12"/>
      <c r="K9" s="12"/>
    </row>
    <row r="10" spans="1:11" x14ac:dyDescent="0.25">
      <c r="A10" s="15"/>
      <c r="B10" s="9"/>
      <c r="C10" s="9"/>
      <c r="D10" s="9"/>
      <c r="E10" s="9"/>
      <c r="F10" s="4"/>
      <c r="G10" s="16"/>
      <c r="H10" s="375" t="s">
        <v>523</v>
      </c>
      <c r="I10" s="375"/>
      <c r="J10" s="375"/>
      <c r="K10" s="17"/>
    </row>
    <row r="11" spans="1:11" x14ac:dyDescent="0.25">
      <c r="A11" s="15"/>
      <c r="B11" s="9"/>
      <c r="C11" s="9"/>
      <c r="D11" s="9"/>
      <c r="E11" s="9"/>
      <c r="F11" s="4"/>
      <c r="G11" s="18"/>
      <c r="H11" s="19"/>
      <c r="I11" s="19"/>
      <c r="J11" s="19"/>
    </row>
    <row r="12" spans="1:11" x14ac:dyDescent="0.25">
      <c r="A12" s="365"/>
      <c r="B12" s="365"/>
      <c r="C12" s="365"/>
      <c r="D12" s="365"/>
      <c r="E12" s="21"/>
      <c r="F12" s="4"/>
      <c r="G12" s="4"/>
      <c r="H12" s="4"/>
      <c r="I12" s="4"/>
      <c r="J12" s="4"/>
      <c r="K12" s="4"/>
    </row>
    <row r="13" spans="1:11" x14ac:dyDescent="0.25">
      <c r="A13" s="20"/>
      <c r="B13" s="20"/>
      <c r="C13" s="20"/>
      <c r="D13" s="20"/>
      <c r="E13" s="21"/>
      <c r="F13" s="4"/>
      <c r="G13" s="4"/>
      <c r="H13" s="4"/>
      <c r="I13" s="4"/>
      <c r="J13" s="4"/>
      <c r="K13" s="4"/>
    </row>
    <row r="14" spans="1:11" x14ac:dyDescent="0.25">
      <c r="A14" s="20"/>
      <c r="B14" s="20"/>
      <c r="C14" s="20"/>
      <c r="D14" s="20"/>
      <c r="E14" s="21"/>
      <c r="F14" s="4"/>
      <c r="G14" s="4"/>
      <c r="H14" s="4"/>
      <c r="I14" s="4"/>
      <c r="J14" s="4"/>
      <c r="K14" s="4"/>
    </row>
    <row r="15" spans="1:11" x14ac:dyDescent="0.25">
      <c r="A15" s="20"/>
      <c r="B15" s="20"/>
      <c r="C15" s="20"/>
      <c r="D15" s="20"/>
      <c r="E15" s="21"/>
      <c r="F15" s="4"/>
      <c r="G15" s="4"/>
      <c r="H15" s="4"/>
      <c r="I15" s="4"/>
      <c r="J15" s="4"/>
      <c r="K15" s="4"/>
    </row>
    <row r="16" spans="1:11" x14ac:dyDescent="0.25">
      <c r="A16" s="20"/>
      <c r="B16" s="20"/>
      <c r="C16" s="20"/>
      <c r="D16" s="20"/>
      <c r="E16" s="21"/>
      <c r="F16" s="4"/>
      <c r="G16" s="4"/>
      <c r="H16" s="4"/>
      <c r="I16" s="4"/>
      <c r="J16" s="4"/>
      <c r="K16" s="4"/>
    </row>
    <row r="17" spans="1:11" x14ac:dyDescent="0.25">
      <c r="A17" s="20"/>
      <c r="B17" s="20"/>
      <c r="C17" s="20"/>
      <c r="D17" s="20"/>
      <c r="E17" s="21"/>
      <c r="F17" s="4"/>
      <c r="G17" s="4"/>
      <c r="H17" s="4"/>
      <c r="I17" s="4"/>
      <c r="J17" s="4"/>
      <c r="K17" s="4"/>
    </row>
    <row r="18" spans="1:11" x14ac:dyDescent="0.2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</row>
    <row r="19" spans="1:11" ht="19.5" customHeight="1" x14ac:dyDescent="0.3">
      <c r="A19" s="376" t="s">
        <v>7</v>
      </c>
      <c r="B19" s="376"/>
      <c r="C19" s="376"/>
      <c r="D19" s="376"/>
      <c r="E19" s="376"/>
      <c r="F19" s="376"/>
      <c r="G19" s="376"/>
      <c r="H19" s="376"/>
      <c r="I19" s="376"/>
      <c r="J19" s="376"/>
      <c r="K19" s="376"/>
    </row>
    <row r="20" spans="1:11" ht="19.5" customHeight="1" x14ac:dyDescent="0.3">
      <c r="A20" s="377" t="s">
        <v>8</v>
      </c>
      <c r="B20" s="377"/>
      <c r="C20" s="377"/>
      <c r="D20" s="377"/>
      <c r="E20" s="377"/>
      <c r="F20" s="377"/>
      <c r="G20" s="377"/>
      <c r="H20" s="377"/>
      <c r="I20" s="377"/>
      <c r="J20" s="377"/>
      <c r="K20" s="377"/>
    </row>
    <row r="21" spans="1:11" ht="19.5" customHeight="1" x14ac:dyDescent="0.3">
      <c r="A21" s="377" t="s">
        <v>445</v>
      </c>
      <c r="B21" s="377"/>
      <c r="C21" s="377"/>
      <c r="D21" s="377"/>
      <c r="E21" s="377"/>
      <c r="F21" s="377"/>
      <c r="G21" s="377"/>
      <c r="H21" s="377"/>
      <c r="I21" s="377"/>
      <c r="J21" s="377"/>
      <c r="K21" s="377"/>
    </row>
    <row r="22" spans="1:11" ht="33" customHeight="1" x14ac:dyDescent="0.25">
      <c r="A22" s="4"/>
      <c r="B22" s="4"/>
      <c r="C22" s="4"/>
      <c r="D22" s="4"/>
      <c r="E22" s="22"/>
      <c r="F22" s="4"/>
      <c r="G22" s="4"/>
      <c r="H22" s="4"/>
      <c r="I22" s="4"/>
      <c r="J22" s="4"/>
      <c r="K22" s="4"/>
    </row>
    <row r="23" spans="1:11" x14ac:dyDescent="0.25">
      <c r="A23" s="367"/>
      <c r="B23" s="367"/>
      <c r="C23" s="367"/>
      <c r="D23" s="367"/>
      <c r="E23" s="367"/>
      <c r="F23" s="367"/>
      <c r="G23" s="367"/>
      <c r="H23" s="367"/>
      <c r="I23" s="367"/>
      <c r="J23" s="367"/>
      <c r="K23" s="367"/>
    </row>
    <row r="24" spans="1:11" ht="19.5" x14ac:dyDescent="0.3">
      <c r="A24" s="372" t="s">
        <v>522</v>
      </c>
      <c r="B24" s="372"/>
      <c r="C24" s="372"/>
      <c r="D24" s="372"/>
      <c r="E24" s="372"/>
      <c r="F24" s="372"/>
      <c r="G24" s="372"/>
      <c r="H24" s="372"/>
      <c r="I24" s="372"/>
      <c r="J24" s="372"/>
      <c r="K24" s="372"/>
    </row>
    <row r="25" spans="1:11" x14ac:dyDescent="0.25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</row>
    <row r="26" spans="1:11" x14ac:dyDescent="0.25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</row>
    <row r="27" spans="1:11" x14ac:dyDescent="0.25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</row>
    <row r="28" spans="1:11" x14ac:dyDescent="0.2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</row>
    <row r="29" spans="1:11" ht="15.75" x14ac:dyDescent="0.25">
      <c r="A29" s="373" t="s">
        <v>9</v>
      </c>
      <c r="B29" s="373"/>
      <c r="C29" s="373"/>
      <c r="D29" s="373"/>
      <c r="E29" s="373"/>
      <c r="F29" s="373"/>
      <c r="G29" s="12"/>
      <c r="H29" s="374"/>
      <c r="I29" s="374"/>
      <c r="J29" s="25"/>
      <c r="K29" s="26" t="s">
        <v>10</v>
      </c>
    </row>
    <row r="30" spans="1:11" ht="15.75" x14ac:dyDescent="0.25">
      <c r="A30" s="24" t="s">
        <v>11</v>
      </c>
      <c r="B30" s="27"/>
      <c r="C30" s="27"/>
      <c r="D30" s="27"/>
      <c r="E30" s="27"/>
      <c r="F30" s="24"/>
      <c r="G30" s="23"/>
      <c r="H30" s="23"/>
      <c r="I30" s="23"/>
      <c r="J30" s="28" t="s">
        <v>12</v>
      </c>
      <c r="K30" s="29" t="s">
        <v>513</v>
      </c>
    </row>
    <row r="31" spans="1:11" ht="15.75" x14ac:dyDescent="0.25">
      <c r="A31" s="23"/>
      <c r="B31" s="23"/>
      <c r="C31" s="23"/>
      <c r="D31" s="23"/>
      <c r="E31" s="23"/>
      <c r="F31" s="23"/>
      <c r="G31" s="12"/>
      <c r="H31" s="30"/>
      <c r="I31" s="369" t="s">
        <v>13</v>
      </c>
      <c r="J31" s="369"/>
      <c r="K31" s="31">
        <v>33302394</v>
      </c>
    </row>
    <row r="32" spans="1:11" ht="15.75" customHeight="1" x14ac:dyDescent="0.25">
      <c r="A32" s="32"/>
      <c r="B32" s="32"/>
      <c r="C32" s="32"/>
      <c r="D32" s="32"/>
      <c r="E32" s="32"/>
      <c r="F32" s="32"/>
      <c r="G32" s="23"/>
      <c r="H32" s="12"/>
      <c r="I32" s="369" t="s">
        <v>14</v>
      </c>
      <c r="J32" s="369"/>
      <c r="K32" s="33">
        <v>909</v>
      </c>
    </row>
    <row r="33" spans="1:12" ht="48.75" customHeight="1" x14ac:dyDescent="0.25">
      <c r="A33" s="370" t="s">
        <v>15</v>
      </c>
      <c r="B33" s="370"/>
      <c r="C33" s="370"/>
      <c r="D33" s="370"/>
      <c r="E33" s="370"/>
      <c r="F33" s="370"/>
      <c r="G33" s="370"/>
      <c r="H33" s="370"/>
      <c r="I33" s="369" t="s">
        <v>13</v>
      </c>
      <c r="J33" s="369"/>
      <c r="K33" s="31">
        <v>33325055</v>
      </c>
    </row>
    <row r="34" spans="1:12" ht="15" customHeight="1" x14ac:dyDescent="0.25">
      <c r="A34" s="34"/>
      <c r="B34" s="34"/>
      <c r="C34" s="34"/>
      <c r="D34" s="34"/>
      <c r="E34" s="34"/>
      <c r="F34" s="34"/>
      <c r="G34" s="23"/>
      <c r="H34" s="35"/>
      <c r="I34" s="371" t="s">
        <v>16</v>
      </c>
      <c r="J34" s="371"/>
      <c r="K34" s="33">
        <v>4346048652</v>
      </c>
      <c r="L34" s="9"/>
    </row>
    <row r="35" spans="1:12" ht="15" customHeight="1" x14ac:dyDescent="0.25">
      <c r="A35" s="32"/>
      <c r="B35" s="32"/>
      <c r="C35" s="32"/>
      <c r="D35" s="32"/>
      <c r="E35" s="32"/>
      <c r="F35" s="32"/>
      <c r="G35" s="12"/>
      <c r="H35" s="36"/>
      <c r="I35" s="371" t="s">
        <v>17</v>
      </c>
      <c r="J35" s="371"/>
      <c r="K35" s="33">
        <v>434501001</v>
      </c>
      <c r="L35" s="9"/>
    </row>
    <row r="36" spans="1:12" ht="16.5" customHeight="1" x14ac:dyDescent="0.25">
      <c r="A36" s="37"/>
      <c r="B36" s="37"/>
      <c r="C36" s="37"/>
      <c r="D36" s="37"/>
      <c r="E36" s="37"/>
      <c r="F36" s="37"/>
      <c r="G36" s="23"/>
      <c r="H36" s="36"/>
      <c r="I36" s="364" t="s">
        <v>18</v>
      </c>
      <c r="J36" s="364"/>
      <c r="K36" s="38">
        <v>383</v>
      </c>
    </row>
    <row r="37" spans="1:12" ht="15.75" x14ac:dyDescent="0.25">
      <c r="A37" s="365"/>
      <c r="B37" s="365"/>
      <c r="C37" s="365"/>
      <c r="D37" s="365"/>
      <c r="E37" s="4"/>
      <c r="F37" s="4"/>
      <c r="G37" s="366"/>
      <c r="H37" s="366"/>
      <c r="I37" s="2"/>
      <c r="J37" s="367"/>
      <c r="K37" s="367"/>
    </row>
    <row r="38" spans="1:12" ht="15.75" x14ac:dyDescent="0.25">
      <c r="A38" s="20"/>
      <c r="B38" s="20"/>
      <c r="C38" s="20"/>
      <c r="D38" s="20"/>
      <c r="E38" s="4"/>
      <c r="F38" s="4"/>
      <c r="G38" s="2"/>
      <c r="H38" s="2"/>
      <c r="I38" s="2"/>
      <c r="J38" s="10"/>
      <c r="K38" s="10"/>
    </row>
    <row r="39" spans="1:12" ht="15.75" x14ac:dyDescent="0.25">
      <c r="A39" s="20"/>
      <c r="B39" s="20"/>
      <c r="C39" s="20"/>
      <c r="D39" s="20"/>
      <c r="E39" s="4"/>
      <c r="F39" s="4"/>
      <c r="G39" s="2"/>
      <c r="H39" s="2"/>
      <c r="I39" s="2"/>
      <c r="J39" s="10"/>
      <c r="K39" s="10"/>
    </row>
    <row r="41" spans="1:12" ht="15.75" x14ac:dyDescent="0.25">
      <c r="A41" s="365" t="s">
        <v>19</v>
      </c>
      <c r="B41" s="365"/>
      <c r="C41" s="365"/>
      <c r="D41" s="365"/>
      <c r="H41" s="368"/>
      <c r="I41" s="368"/>
      <c r="J41" s="367"/>
      <c r="K41" s="367"/>
    </row>
    <row r="43" spans="1:12" s="40" customFormat="1" ht="33.75" customHeight="1" x14ac:dyDescent="0.25">
      <c r="A43" s="363" t="s">
        <v>20</v>
      </c>
      <c r="B43" s="363"/>
      <c r="C43" s="363"/>
      <c r="D43" s="363"/>
      <c r="E43" s="363"/>
      <c r="F43" s="363"/>
      <c r="G43" s="363"/>
      <c r="H43" s="363"/>
      <c r="I43" s="363"/>
      <c r="J43" s="363"/>
      <c r="K43" s="39"/>
      <c r="L43" s="39"/>
    </row>
  </sheetData>
  <mergeCells count="35">
    <mergeCell ref="G1:K1"/>
    <mergeCell ref="A2:E2"/>
    <mergeCell ref="G2:K2"/>
    <mergeCell ref="A3:E3"/>
    <mergeCell ref="G3:K3"/>
    <mergeCell ref="G4:K4"/>
    <mergeCell ref="G5:K5"/>
    <mergeCell ref="D7:E7"/>
    <mergeCell ref="J7:K7"/>
    <mergeCell ref="A8:B8"/>
    <mergeCell ref="D8:E8"/>
    <mergeCell ref="G8:H8"/>
    <mergeCell ref="H10:J10"/>
    <mergeCell ref="A12:D12"/>
    <mergeCell ref="A19:K19"/>
    <mergeCell ref="A20:K20"/>
    <mergeCell ref="A21:K21"/>
    <mergeCell ref="A23:K23"/>
    <mergeCell ref="A24:K24"/>
    <mergeCell ref="A29:F29"/>
    <mergeCell ref="H29:I29"/>
    <mergeCell ref="I31:J31"/>
    <mergeCell ref="I32:J32"/>
    <mergeCell ref="A33:H33"/>
    <mergeCell ref="I33:J33"/>
    <mergeCell ref="I34:J34"/>
    <mergeCell ref="I35:J35"/>
    <mergeCell ref="A43:J43"/>
    <mergeCell ref="I36:J36"/>
    <mergeCell ref="A37:D37"/>
    <mergeCell ref="G37:H37"/>
    <mergeCell ref="J37:K37"/>
    <mergeCell ref="A41:D41"/>
    <mergeCell ref="H41:I41"/>
    <mergeCell ref="J41:K41"/>
  </mergeCells>
  <pageMargins left="0.70833333333333304" right="0.39374999999999999" top="0.74791666666666701" bottom="0.74791666666666701" header="0.51180555555555496" footer="0.51180555555555496"/>
  <pageSetup paperSize="9" scale="83" firstPageNumber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448"/>
  <sheetViews>
    <sheetView showGridLines="0" view="pageBreakPreview" topLeftCell="A26" zoomScale="85" zoomScaleNormal="100" zoomScaleSheetLayoutView="85" zoomScalePageLayoutView="85" workbookViewId="0">
      <selection activeCell="F135" sqref="F135"/>
    </sheetView>
  </sheetViews>
  <sheetFormatPr defaultColWidth="9.140625" defaultRowHeight="15" x14ac:dyDescent="0.25"/>
  <cols>
    <col min="1" max="2" width="15.42578125" style="41" customWidth="1"/>
    <col min="3" max="3" width="16" style="41" customWidth="1"/>
    <col min="4" max="4" width="35.42578125" style="41" customWidth="1"/>
    <col min="5" max="5" width="10.7109375" style="42" customWidth="1"/>
    <col min="6" max="6" width="15" style="42" customWidth="1"/>
    <col min="7" max="7" width="15.7109375" style="43" customWidth="1"/>
    <col min="8" max="8" width="16.42578125" style="44" customWidth="1"/>
    <col min="9" max="9" width="15.85546875" style="43" customWidth="1"/>
    <col min="10" max="10" width="15.42578125" style="43" customWidth="1"/>
    <col min="11" max="11" width="16.5703125" style="43" customWidth="1"/>
    <col min="12" max="12" width="16" style="43" customWidth="1"/>
    <col min="13" max="13" width="13.85546875" style="43" customWidth="1"/>
    <col min="14" max="14" width="10.28515625" style="43" customWidth="1"/>
    <col min="15" max="1025" width="9.140625" style="43"/>
  </cols>
  <sheetData>
    <row r="1" spans="1:12" ht="16.5" customHeight="1" x14ac:dyDescent="0.25">
      <c r="K1" s="45"/>
      <c r="L1" s="46"/>
    </row>
    <row r="2" spans="1:12" s="40" customFormat="1" ht="23.25" customHeight="1" x14ac:dyDescent="0.25">
      <c r="A2" s="445" t="s">
        <v>21</v>
      </c>
      <c r="B2" s="445"/>
      <c r="C2" s="445"/>
      <c r="D2" s="445"/>
      <c r="E2" s="445"/>
      <c r="F2" s="445"/>
      <c r="G2" s="445"/>
      <c r="H2" s="445"/>
      <c r="I2" s="445"/>
      <c r="J2" s="445"/>
      <c r="K2" s="445"/>
      <c r="L2" s="445"/>
    </row>
    <row r="3" spans="1:12" s="40" customFormat="1" ht="18.75" customHeight="1" x14ac:dyDescent="0.25">
      <c r="A3" s="44"/>
      <c r="B3" s="44"/>
      <c r="C3" s="44"/>
      <c r="D3" s="44"/>
      <c r="E3" s="42"/>
      <c r="F3" s="42"/>
      <c r="G3" s="47"/>
      <c r="H3" s="41"/>
      <c r="I3" s="43"/>
      <c r="J3" s="43"/>
      <c r="K3" s="43"/>
      <c r="L3" s="43"/>
    </row>
    <row r="4" spans="1:12" s="40" customFormat="1" ht="30" customHeight="1" x14ac:dyDescent="0.25">
      <c r="A4" s="446" t="s">
        <v>22</v>
      </c>
      <c r="B4" s="446"/>
      <c r="C4" s="446"/>
      <c r="D4" s="446"/>
      <c r="E4" s="447" t="s">
        <v>23</v>
      </c>
      <c r="F4" s="389" t="s">
        <v>446</v>
      </c>
      <c r="G4" s="448" t="s">
        <v>24</v>
      </c>
      <c r="H4" s="446" t="s">
        <v>25</v>
      </c>
      <c r="I4" s="449" t="s">
        <v>26</v>
      </c>
      <c r="J4" s="449"/>
      <c r="K4" s="449"/>
      <c r="L4" s="449"/>
    </row>
    <row r="5" spans="1:12" s="40" customFormat="1" ht="66.75" customHeight="1" x14ac:dyDescent="0.25">
      <c r="A5" s="446"/>
      <c r="B5" s="446"/>
      <c r="C5" s="446"/>
      <c r="D5" s="446"/>
      <c r="E5" s="447"/>
      <c r="F5" s="390"/>
      <c r="G5" s="448"/>
      <c r="H5" s="446"/>
      <c r="I5" s="51" t="s">
        <v>477</v>
      </c>
      <c r="J5" s="52" t="s">
        <v>478</v>
      </c>
      <c r="K5" s="51" t="s">
        <v>479</v>
      </c>
      <c r="L5" s="51" t="s">
        <v>27</v>
      </c>
    </row>
    <row r="6" spans="1:12" s="56" customFormat="1" ht="18" customHeight="1" thickBot="1" x14ac:dyDescent="0.25">
      <c r="A6" s="450">
        <v>1</v>
      </c>
      <c r="B6" s="450"/>
      <c r="C6" s="450"/>
      <c r="D6" s="450"/>
      <c r="E6" s="310">
        <v>2</v>
      </c>
      <c r="F6" s="311">
        <v>3</v>
      </c>
      <c r="G6" s="53">
        <v>4</v>
      </c>
      <c r="H6" s="54">
        <v>5</v>
      </c>
      <c r="I6" s="53">
        <v>6</v>
      </c>
      <c r="J6" s="335">
        <v>7</v>
      </c>
      <c r="K6" s="53">
        <v>8</v>
      </c>
      <c r="L6" s="55">
        <v>9</v>
      </c>
    </row>
    <row r="7" spans="1:12" s="40" customFormat="1" ht="20.25" customHeight="1" x14ac:dyDescent="0.25">
      <c r="A7" s="432" t="s">
        <v>28</v>
      </c>
      <c r="B7" s="432"/>
      <c r="C7" s="432"/>
      <c r="D7" s="432"/>
      <c r="E7" s="57" t="s">
        <v>29</v>
      </c>
      <c r="F7" s="309" t="s">
        <v>30</v>
      </c>
      <c r="G7" s="58" t="s">
        <v>30</v>
      </c>
      <c r="H7" s="58" t="s">
        <v>30</v>
      </c>
      <c r="I7" s="59">
        <f>350000+178742.6</f>
        <v>528742.6</v>
      </c>
      <c r="J7" s="60" t="s">
        <v>30</v>
      </c>
      <c r="K7" s="59" t="s">
        <v>30</v>
      </c>
      <c r="L7" s="61" t="s">
        <v>30</v>
      </c>
    </row>
    <row r="8" spans="1:12" s="40" customFormat="1" ht="22.5" customHeight="1" x14ac:dyDescent="0.25">
      <c r="A8" s="451" t="s">
        <v>31</v>
      </c>
      <c r="B8" s="451"/>
      <c r="C8" s="451"/>
      <c r="D8" s="451"/>
      <c r="E8" s="62" t="s">
        <v>32</v>
      </c>
      <c r="F8" s="309" t="s">
        <v>30</v>
      </c>
      <c r="G8" s="50" t="s">
        <v>30</v>
      </c>
      <c r="H8" s="50" t="s">
        <v>30</v>
      </c>
      <c r="I8" s="63">
        <v>0</v>
      </c>
      <c r="J8" s="64" t="s">
        <v>30</v>
      </c>
      <c r="K8" s="63" t="s">
        <v>30</v>
      </c>
      <c r="L8" s="65" t="s">
        <v>30</v>
      </c>
    </row>
    <row r="9" spans="1:12" s="40" customFormat="1" ht="18" customHeight="1" x14ac:dyDescent="0.25">
      <c r="A9" s="452" t="s">
        <v>33</v>
      </c>
      <c r="B9" s="452"/>
      <c r="C9" s="452"/>
      <c r="D9" s="452"/>
      <c r="E9" s="66" t="s">
        <v>34</v>
      </c>
      <c r="F9" s="309" t="s">
        <v>30</v>
      </c>
      <c r="G9" s="67"/>
      <c r="H9" s="67"/>
      <c r="I9" s="68">
        <f>I14+I17+I20+I24+I28+I35+I38+I40+I41+I31</f>
        <v>75809847.799999997</v>
      </c>
      <c r="J9" s="69">
        <f>J14+J17+J20+J24+J28+J35+J38+J40+J31</f>
        <v>68174507.689999998</v>
      </c>
      <c r="K9" s="69">
        <f>K14+K17+K20+K24+K28+K35+K38+K40+K31</f>
        <v>68392107.689999998</v>
      </c>
      <c r="L9" s="70">
        <f>L14+L17+L20+L24+L28+L35+L38+L40</f>
        <v>0</v>
      </c>
    </row>
    <row r="10" spans="1:12" s="40" customFormat="1" ht="33.75" customHeight="1" x14ac:dyDescent="0.25">
      <c r="A10" s="453" t="s">
        <v>35</v>
      </c>
      <c r="B10" s="453"/>
      <c r="C10" s="453"/>
      <c r="D10" s="453"/>
      <c r="E10" s="71" t="s">
        <v>36</v>
      </c>
      <c r="F10" s="309" t="s">
        <v>30</v>
      </c>
      <c r="G10" s="72" t="s">
        <v>30</v>
      </c>
      <c r="H10" s="72" t="s">
        <v>30</v>
      </c>
      <c r="I10" s="73">
        <f>I16+I19+I23+I33+I30+I20</f>
        <v>2201000</v>
      </c>
      <c r="J10" s="73">
        <f>J16+J19+J23+J33</f>
        <v>2201000</v>
      </c>
      <c r="K10" s="73">
        <f>K16+K19+K23+K33</f>
        <v>2201000</v>
      </c>
      <c r="L10" s="75">
        <v>0</v>
      </c>
    </row>
    <row r="11" spans="1:12" s="40" customFormat="1" ht="21" customHeight="1" x14ac:dyDescent="0.25">
      <c r="A11" s="453" t="s">
        <v>37</v>
      </c>
      <c r="B11" s="453"/>
      <c r="C11" s="453"/>
      <c r="D11" s="453"/>
      <c r="E11" s="71" t="s">
        <v>38</v>
      </c>
      <c r="F11" s="309" t="s">
        <v>30</v>
      </c>
      <c r="G11" s="72" t="s">
        <v>30</v>
      </c>
      <c r="H11" s="72" t="s">
        <v>30</v>
      </c>
      <c r="I11" s="73">
        <f>I18</f>
        <v>64872300</v>
      </c>
      <c r="J11" s="74">
        <f>J18</f>
        <v>60523000</v>
      </c>
      <c r="K11" s="73">
        <f>K18</f>
        <v>60740600</v>
      </c>
      <c r="L11" s="75">
        <v>0</v>
      </c>
    </row>
    <row r="12" spans="1:12" s="40" customFormat="1" ht="42" customHeight="1" x14ac:dyDescent="0.25">
      <c r="A12" s="453" t="s">
        <v>39</v>
      </c>
      <c r="B12" s="453"/>
      <c r="C12" s="453"/>
      <c r="D12" s="453"/>
      <c r="E12" s="71" t="s">
        <v>40</v>
      </c>
      <c r="F12" s="309" t="s">
        <v>30</v>
      </c>
      <c r="G12" s="72" t="s">
        <v>30</v>
      </c>
      <c r="H12" s="72" t="s">
        <v>30</v>
      </c>
      <c r="I12" s="73">
        <f>I24</f>
        <v>8726069.129999999</v>
      </c>
      <c r="J12" s="74">
        <f>J26</f>
        <v>5450507.6900000004</v>
      </c>
      <c r="K12" s="73">
        <f>K24</f>
        <v>5450507.6900000004</v>
      </c>
      <c r="L12" s="75">
        <v>0</v>
      </c>
    </row>
    <row r="13" spans="1:12" s="80" customFormat="1" ht="18" customHeight="1" x14ac:dyDescent="0.25">
      <c r="A13" s="454" t="s">
        <v>41</v>
      </c>
      <c r="B13" s="454"/>
      <c r="C13" s="454"/>
      <c r="D13" s="454"/>
      <c r="E13" s="76"/>
      <c r="F13" s="314"/>
      <c r="G13" s="48"/>
      <c r="H13" s="48"/>
      <c r="I13" s="77"/>
      <c r="J13" s="78"/>
      <c r="K13" s="77"/>
      <c r="L13" s="79"/>
    </row>
    <row r="14" spans="1:12" s="40" customFormat="1" ht="18" customHeight="1" x14ac:dyDescent="0.25">
      <c r="A14" s="433" t="s">
        <v>42</v>
      </c>
      <c r="B14" s="433"/>
      <c r="C14" s="433"/>
      <c r="D14" s="433"/>
      <c r="E14" s="81">
        <v>1100</v>
      </c>
      <c r="F14" s="309" t="s">
        <v>30</v>
      </c>
      <c r="G14" s="82">
        <v>120</v>
      </c>
      <c r="H14" s="82"/>
      <c r="I14" s="83">
        <f>I16</f>
        <v>0</v>
      </c>
      <c r="J14" s="84">
        <v>0</v>
      </c>
      <c r="K14" s="83">
        <v>0</v>
      </c>
      <c r="L14" s="85">
        <v>0</v>
      </c>
    </row>
    <row r="15" spans="1:12" s="40" customFormat="1" ht="21" customHeight="1" x14ac:dyDescent="0.25">
      <c r="A15" s="432" t="s">
        <v>41</v>
      </c>
      <c r="B15" s="432"/>
      <c r="C15" s="432"/>
      <c r="D15" s="432"/>
      <c r="E15" s="86">
        <v>1110</v>
      </c>
      <c r="F15" s="316"/>
      <c r="G15" s="87"/>
      <c r="H15" s="48"/>
      <c r="I15" s="63"/>
      <c r="J15" s="64"/>
      <c r="K15" s="63"/>
      <c r="L15" s="65"/>
    </row>
    <row r="16" spans="1:12" s="40" customFormat="1" ht="21" customHeight="1" x14ac:dyDescent="0.25">
      <c r="A16" s="412" t="s">
        <v>410</v>
      </c>
      <c r="B16" s="412"/>
      <c r="C16" s="412"/>
      <c r="D16" s="412"/>
      <c r="E16" s="86">
        <v>1110</v>
      </c>
      <c r="F16" s="309" t="s">
        <v>30</v>
      </c>
      <c r="G16" s="87">
        <v>120</v>
      </c>
      <c r="H16" s="48">
        <v>131</v>
      </c>
      <c r="I16" s="63">
        <v>0</v>
      </c>
      <c r="J16" s="64">
        <v>0</v>
      </c>
      <c r="K16" s="63">
        <v>0</v>
      </c>
      <c r="L16" s="65">
        <v>0</v>
      </c>
    </row>
    <row r="17" spans="1:12" s="40" customFormat="1" ht="37.5" customHeight="1" x14ac:dyDescent="0.25">
      <c r="A17" s="438" t="s">
        <v>43</v>
      </c>
      <c r="B17" s="438"/>
      <c r="C17" s="438"/>
      <c r="D17" s="438"/>
      <c r="E17" s="81">
        <v>1200</v>
      </c>
      <c r="F17" s="309" t="s">
        <v>30</v>
      </c>
      <c r="G17" s="82">
        <v>130</v>
      </c>
      <c r="H17" s="82"/>
      <c r="I17" s="83">
        <f>I18+I19</f>
        <v>67072300</v>
      </c>
      <c r="J17" s="84">
        <f>J18+J19</f>
        <v>62723000</v>
      </c>
      <c r="K17" s="83">
        <f>K18+K19</f>
        <v>62940600</v>
      </c>
      <c r="L17" s="85">
        <v>0</v>
      </c>
    </row>
    <row r="18" spans="1:12" s="40" customFormat="1" ht="66" customHeight="1" x14ac:dyDescent="0.25">
      <c r="A18" s="432" t="s">
        <v>44</v>
      </c>
      <c r="B18" s="432"/>
      <c r="C18" s="432"/>
      <c r="D18" s="432"/>
      <c r="E18" s="88">
        <v>1210</v>
      </c>
      <c r="F18" s="309" t="s">
        <v>30</v>
      </c>
      <c r="G18" s="89">
        <v>130</v>
      </c>
      <c r="H18" s="48">
        <v>131</v>
      </c>
      <c r="I18" s="90">
        <f>60187200+4685100</f>
        <v>64872300</v>
      </c>
      <c r="J18" s="90">
        <v>60523000</v>
      </c>
      <c r="K18" s="90">
        <v>60740600</v>
      </c>
      <c r="L18" s="90">
        <v>0</v>
      </c>
    </row>
    <row r="19" spans="1:12" s="40" customFormat="1" ht="21" customHeight="1" x14ac:dyDescent="0.25">
      <c r="A19" s="435" t="s">
        <v>45</v>
      </c>
      <c r="B19" s="435"/>
      <c r="C19" s="435"/>
      <c r="D19" s="435"/>
      <c r="E19" s="88">
        <v>1220</v>
      </c>
      <c r="F19" s="309" t="s">
        <v>30</v>
      </c>
      <c r="G19" s="89">
        <v>130</v>
      </c>
      <c r="H19" s="48">
        <v>131</v>
      </c>
      <c r="I19" s="90">
        <v>2200000</v>
      </c>
      <c r="J19" s="90">
        <v>2200000</v>
      </c>
      <c r="K19" s="90">
        <v>2200000</v>
      </c>
      <c r="L19" s="90">
        <v>0</v>
      </c>
    </row>
    <row r="20" spans="1:12" s="40" customFormat="1" ht="29.25" customHeight="1" x14ac:dyDescent="0.25">
      <c r="A20" s="433" t="s">
        <v>46</v>
      </c>
      <c r="B20" s="433"/>
      <c r="C20" s="433"/>
      <c r="D20" s="433"/>
      <c r="E20" s="81">
        <v>1300</v>
      </c>
      <c r="F20" s="309" t="s">
        <v>30</v>
      </c>
      <c r="G20" s="82">
        <v>140</v>
      </c>
      <c r="H20" s="82"/>
      <c r="I20" s="83">
        <f>I22+I23</f>
        <v>0</v>
      </c>
      <c r="J20" s="83">
        <f>J23</f>
        <v>0</v>
      </c>
      <c r="K20" s="83">
        <f>K23</f>
        <v>0</v>
      </c>
      <c r="L20" s="83">
        <f>L23</f>
        <v>0</v>
      </c>
    </row>
    <row r="21" spans="1:12" s="40" customFormat="1" ht="21" customHeight="1" x14ac:dyDescent="0.25">
      <c r="A21" s="436" t="s">
        <v>41</v>
      </c>
      <c r="B21" s="436"/>
      <c r="C21" s="436"/>
      <c r="D21" s="436"/>
      <c r="E21" s="86"/>
      <c r="F21" s="309" t="s">
        <v>30</v>
      </c>
      <c r="G21" s="87">
        <v>140</v>
      </c>
      <c r="H21" s="48"/>
      <c r="I21" s="63"/>
      <c r="J21" s="64"/>
      <c r="K21" s="63"/>
      <c r="L21" s="65"/>
    </row>
    <row r="22" spans="1:12" s="150" customFormat="1" ht="21" customHeight="1" x14ac:dyDescent="0.25">
      <c r="A22" s="412" t="s">
        <v>432</v>
      </c>
      <c r="B22" s="412"/>
      <c r="C22" s="412"/>
      <c r="D22" s="412"/>
      <c r="E22" s="86">
        <v>1310</v>
      </c>
      <c r="F22" s="309" t="s">
        <v>30</v>
      </c>
      <c r="G22" s="87">
        <v>140</v>
      </c>
      <c r="H22" s="291"/>
      <c r="I22" s="90">
        <v>0</v>
      </c>
      <c r="J22" s="152">
        <v>0</v>
      </c>
      <c r="K22" s="90">
        <v>0</v>
      </c>
      <c r="L22" s="65">
        <v>0</v>
      </c>
    </row>
    <row r="23" spans="1:12" s="40" customFormat="1" ht="21" customHeight="1" x14ac:dyDescent="0.25">
      <c r="A23" s="412" t="s">
        <v>47</v>
      </c>
      <c r="B23" s="412"/>
      <c r="C23" s="412"/>
      <c r="D23" s="412"/>
      <c r="E23" s="86">
        <v>1320</v>
      </c>
      <c r="F23" s="309" t="s">
        <v>30</v>
      </c>
      <c r="G23" s="87">
        <v>140</v>
      </c>
      <c r="H23" s="48"/>
      <c r="I23" s="63">
        <v>0</v>
      </c>
      <c r="J23" s="64">
        <v>0</v>
      </c>
      <c r="K23" s="63">
        <v>0</v>
      </c>
      <c r="L23" s="65">
        <v>0</v>
      </c>
    </row>
    <row r="24" spans="1:12" s="80" customFormat="1" ht="16.5" customHeight="1" x14ac:dyDescent="0.25">
      <c r="A24" s="433" t="s">
        <v>48</v>
      </c>
      <c r="B24" s="433"/>
      <c r="C24" s="433"/>
      <c r="D24" s="433"/>
      <c r="E24" s="81">
        <v>1400</v>
      </c>
      <c r="F24" s="309" t="s">
        <v>30</v>
      </c>
      <c r="G24" s="82">
        <v>150</v>
      </c>
      <c r="H24" s="82"/>
      <c r="I24" s="83">
        <f>I26+I27</f>
        <v>8726069.129999999</v>
      </c>
      <c r="J24" s="84">
        <f>J26</f>
        <v>5450507.6900000004</v>
      </c>
      <c r="K24" s="83">
        <f>K26</f>
        <v>5450507.6900000004</v>
      </c>
      <c r="L24" s="85">
        <f>L26</f>
        <v>0</v>
      </c>
    </row>
    <row r="25" spans="1:12" s="80" customFormat="1" ht="23.25" customHeight="1" x14ac:dyDescent="0.25">
      <c r="A25" s="432" t="s">
        <v>41</v>
      </c>
      <c r="B25" s="432"/>
      <c r="C25" s="432"/>
      <c r="D25" s="432"/>
      <c r="E25" s="91"/>
      <c r="F25" s="309" t="s">
        <v>30</v>
      </c>
      <c r="G25" s="48"/>
      <c r="H25" s="48"/>
      <c r="I25" s="77"/>
      <c r="J25" s="64"/>
      <c r="K25" s="77"/>
      <c r="L25" s="79"/>
    </row>
    <row r="26" spans="1:12" s="80" customFormat="1" ht="23.25" customHeight="1" x14ac:dyDescent="0.25">
      <c r="A26" s="92" t="s">
        <v>49</v>
      </c>
      <c r="B26" s="93"/>
      <c r="C26" s="93"/>
      <c r="D26" s="93"/>
      <c r="E26" s="91">
        <v>1410</v>
      </c>
      <c r="F26" s="309" t="s">
        <v>30</v>
      </c>
      <c r="G26" s="48">
        <v>150</v>
      </c>
      <c r="H26" s="48">
        <v>152</v>
      </c>
      <c r="I26" s="77">
        <f>896400+4941100+516754.56+367100+92500+12000+800000+600000+54214.57</f>
        <v>8280069.1299999999</v>
      </c>
      <c r="J26" s="64">
        <f>4941100+509407.69</f>
        <v>5450507.6900000004</v>
      </c>
      <c r="K26" s="77">
        <f>4941100+509407.69</f>
        <v>5450507.6900000004</v>
      </c>
      <c r="L26" s="79">
        <v>0</v>
      </c>
    </row>
    <row r="27" spans="1:12" s="40" customFormat="1" ht="18.75" customHeight="1" x14ac:dyDescent="0.25">
      <c r="A27" s="92" t="s">
        <v>50</v>
      </c>
      <c r="B27" s="93"/>
      <c r="C27" s="93"/>
      <c r="D27" s="93"/>
      <c r="E27" s="86">
        <v>1420</v>
      </c>
      <c r="F27" s="309" t="s">
        <v>30</v>
      </c>
      <c r="G27" s="87">
        <v>150</v>
      </c>
      <c r="H27" s="48">
        <v>162</v>
      </c>
      <c r="I27" s="63">
        <f>146000+200000+100000</f>
        <v>446000</v>
      </c>
      <c r="J27" s="64">
        <v>0</v>
      </c>
      <c r="K27" s="63">
        <v>0</v>
      </c>
      <c r="L27" s="65">
        <v>0</v>
      </c>
    </row>
    <row r="28" spans="1:12" s="80" customFormat="1" ht="18" customHeight="1" x14ac:dyDescent="0.25">
      <c r="A28" s="433" t="s">
        <v>51</v>
      </c>
      <c r="B28" s="433"/>
      <c r="C28" s="433"/>
      <c r="D28" s="433"/>
      <c r="E28" s="81">
        <v>1500</v>
      </c>
      <c r="F28" s="309" t="s">
        <v>30</v>
      </c>
      <c r="G28" s="82">
        <v>150</v>
      </c>
      <c r="H28" s="82"/>
      <c r="I28" s="83">
        <f>I30</f>
        <v>0</v>
      </c>
      <c r="J28" s="83">
        <f>J30</f>
        <v>0</v>
      </c>
      <c r="K28" s="83">
        <f>K30</f>
        <v>0</v>
      </c>
      <c r="L28" s="85">
        <v>0</v>
      </c>
    </row>
    <row r="29" spans="1:12" s="80" customFormat="1" ht="18" customHeight="1" x14ac:dyDescent="0.25">
      <c r="A29" s="437" t="s">
        <v>41</v>
      </c>
      <c r="B29" s="437"/>
      <c r="C29" s="437"/>
      <c r="D29" s="437"/>
      <c r="E29" s="81"/>
      <c r="F29" s="309" t="s">
        <v>30</v>
      </c>
      <c r="G29" s="82"/>
      <c r="H29" s="82"/>
      <c r="I29" s="83"/>
      <c r="J29" s="84"/>
      <c r="K29" s="83"/>
      <c r="L29" s="85"/>
    </row>
    <row r="30" spans="1:12" s="80" customFormat="1" ht="18" customHeight="1" x14ac:dyDescent="0.25">
      <c r="A30" s="437" t="s">
        <v>431</v>
      </c>
      <c r="B30" s="437"/>
      <c r="C30" s="437"/>
      <c r="D30" s="437"/>
      <c r="E30" s="91">
        <v>1510</v>
      </c>
      <c r="F30" s="309" t="s">
        <v>30</v>
      </c>
      <c r="G30" s="48">
        <v>150</v>
      </c>
      <c r="H30" s="48">
        <v>131</v>
      </c>
      <c r="I30" s="77">
        <v>0</v>
      </c>
      <c r="J30" s="64">
        <v>0</v>
      </c>
      <c r="K30" s="77">
        <v>0</v>
      </c>
      <c r="L30" s="79"/>
    </row>
    <row r="31" spans="1:12" s="80" customFormat="1" ht="18" customHeight="1" x14ac:dyDescent="0.25">
      <c r="A31" s="433" t="s">
        <v>52</v>
      </c>
      <c r="B31" s="433"/>
      <c r="C31" s="433"/>
      <c r="D31" s="433"/>
      <c r="E31" s="81">
        <v>1900</v>
      </c>
      <c r="F31" s="309" t="s">
        <v>30</v>
      </c>
      <c r="G31" s="82">
        <v>400</v>
      </c>
      <c r="H31" s="82"/>
      <c r="I31" s="83">
        <f>I33</f>
        <v>1000</v>
      </c>
      <c r="J31" s="84">
        <f>J33</f>
        <v>1000</v>
      </c>
      <c r="K31" s="83">
        <f>K33</f>
        <v>1000</v>
      </c>
      <c r="L31" s="85">
        <v>0</v>
      </c>
    </row>
    <row r="32" spans="1:12" s="80" customFormat="1" ht="18" customHeight="1" x14ac:dyDescent="0.25">
      <c r="A32" s="439" t="s">
        <v>53</v>
      </c>
      <c r="B32" s="439"/>
      <c r="C32" s="439"/>
      <c r="D32" s="439"/>
      <c r="E32" s="86"/>
      <c r="F32" s="309" t="s">
        <v>30</v>
      </c>
      <c r="G32" s="87"/>
      <c r="H32" s="48"/>
      <c r="I32" s="77"/>
      <c r="J32" s="64"/>
      <c r="K32" s="77"/>
      <c r="L32" s="79"/>
    </row>
    <row r="33" spans="1:12" s="80" customFormat="1" ht="15.75" customHeight="1" x14ac:dyDescent="0.25">
      <c r="A33" s="435" t="s">
        <v>54</v>
      </c>
      <c r="B33" s="435"/>
      <c r="C33" s="435"/>
      <c r="D33" s="435"/>
      <c r="E33" s="86">
        <v>1910</v>
      </c>
      <c r="F33" s="309" t="s">
        <v>30</v>
      </c>
      <c r="G33" s="87">
        <v>440</v>
      </c>
      <c r="H33" s="48"/>
      <c r="I33" s="77">
        <v>1000</v>
      </c>
      <c r="J33" s="64">
        <v>1000</v>
      </c>
      <c r="K33" s="77">
        <v>1000</v>
      </c>
      <c r="L33" s="79">
        <v>0</v>
      </c>
    </row>
    <row r="34" spans="1:12" s="80" customFormat="1" ht="21" hidden="1" customHeight="1" x14ac:dyDescent="0.25">
      <c r="A34" s="432" t="s">
        <v>55</v>
      </c>
      <c r="B34" s="432"/>
      <c r="C34" s="432"/>
      <c r="D34" s="432"/>
      <c r="E34" s="91">
        <v>1520</v>
      </c>
      <c r="F34" s="309" t="s">
        <v>30</v>
      </c>
      <c r="G34" s="48">
        <v>180</v>
      </c>
      <c r="H34" s="48"/>
      <c r="I34" s="77"/>
      <c r="J34" s="64"/>
      <c r="K34" s="77"/>
      <c r="L34" s="79"/>
    </row>
    <row r="35" spans="1:12" s="40" customFormat="1" ht="22.5" hidden="1" customHeight="1" x14ac:dyDescent="0.25">
      <c r="A35" s="433" t="s">
        <v>52</v>
      </c>
      <c r="B35" s="433"/>
      <c r="C35" s="433"/>
      <c r="D35" s="433"/>
      <c r="E35" s="81">
        <v>1900</v>
      </c>
      <c r="F35" s="309" t="s">
        <v>30</v>
      </c>
      <c r="G35" s="82">
        <v>400</v>
      </c>
      <c r="H35" s="82"/>
      <c r="I35" s="83"/>
      <c r="J35" s="84"/>
      <c r="K35" s="83"/>
      <c r="L35" s="85"/>
    </row>
    <row r="36" spans="1:12" s="40" customFormat="1" ht="19.5" hidden="1" customHeight="1" x14ac:dyDescent="0.25">
      <c r="A36" s="439" t="s">
        <v>53</v>
      </c>
      <c r="B36" s="439"/>
      <c r="C36" s="439"/>
      <c r="D36" s="439"/>
      <c r="E36" s="86"/>
      <c r="F36" s="309" t="s">
        <v>30</v>
      </c>
      <c r="G36" s="87"/>
      <c r="H36" s="48"/>
      <c r="I36" s="63"/>
      <c r="J36" s="64"/>
      <c r="K36" s="63"/>
      <c r="L36" s="65"/>
    </row>
    <row r="37" spans="1:12" s="40" customFormat="1" ht="18.75" hidden="1" customHeight="1" x14ac:dyDescent="0.25">
      <c r="A37" s="412"/>
      <c r="B37" s="412"/>
      <c r="C37" s="412"/>
      <c r="D37" s="412"/>
      <c r="E37" s="86"/>
      <c r="F37" s="309" t="s">
        <v>30</v>
      </c>
      <c r="G37" s="87"/>
      <c r="H37" s="48"/>
      <c r="I37" s="63"/>
      <c r="J37" s="64"/>
      <c r="K37" s="63"/>
      <c r="L37" s="65"/>
    </row>
    <row r="38" spans="1:12" s="40" customFormat="1" ht="0.75" customHeight="1" x14ac:dyDescent="0.25">
      <c r="A38" s="433" t="s">
        <v>56</v>
      </c>
      <c r="B38" s="433"/>
      <c r="C38" s="433"/>
      <c r="D38" s="433"/>
      <c r="E38" s="81">
        <v>1980</v>
      </c>
      <c r="F38" s="309" t="s">
        <v>30</v>
      </c>
      <c r="G38" s="82" t="s">
        <v>30</v>
      </c>
      <c r="H38" s="82"/>
      <c r="I38" s="83"/>
      <c r="J38" s="84"/>
      <c r="K38" s="83"/>
      <c r="L38" s="85"/>
    </row>
    <row r="39" spans="1:12" s="40" customFormat="1" ht="47.25" hidden="1" customHeight="1" x14ac:dyDescent="0.25">
      <c r="A39" s="432" t="s">
        <v>57</v>
      </c>
      <c r="B39" s="432"/>
      <c r="C39" s="432"/>
      <c r="D39" s="432"/>
      <c r="E39" s="86">
        <v>1981</v>
      </c>
      <c r="F39" s="309" t="s">
        <v>30</v>
      </c>
      <c r="G39" s="50">
        <v>510</v>
      </c>
      <c r="H39" s="48">
        <v>510</v>
      </c>
      <c r="I39" s="63"/>
      <c r="J39" s="64"/>
      <c r="K39" s="63"/>
      <c r="L39" s="65" t="s">
        <v>30</v>
      </c>
    </row>
    <row r="40" spans="1:12" s="94" customFormat="1" ht="29.25" hidden="1" customHeight="1" x14ac:dyDescent="0.25">
      <c r="A40" s="433" t="s">
        <v>58</v>
      </c>
      <c r="B40" s="433"/>
      <c r="C40" s="433"/>
      <c r="D40" s="433"/>
      <c r="E40" s="81">
        <v>1990</v>
      </c>
      <c r="F40" s="309" t="s">
        <v>30</v>
      </c>
      <c r="G40" s="82" t="s">
        <v>30</v>
      </c>
      <c r="H40" s="82"/>
      <c r="I40" s="83"/>
      <c r="J40" s="84"/>
      <c r="K40" s="83"/>
      <c r="L40" s="85"/>
    </row>
    <row r="41" spans="1:12" s="95" customFormat="1" ht="18" customHeight="1" x14ac:dyDescent="0.25">
      <c r="A41" s="419" t="s">
        <v>59</v>
      </c>
      <c r="B41" s="419"/>
      <c r="C41" s="419"/>
      <c r="D41" s="419"/>
      <c r="E41" s="81">
        <v>1980</v>
      </c>
      <c r="F41" s="309" t="s">
        <v>30</v>
      </c>
      <c r="G41" s="82">
        <v>510</v>
      </c>
      <c r="H41" s="82"/>
      <c r="I41" s="83">
        <f>I42</f>
        <v>10478.67</v>
      </c>
      <c r="J41" s="83">
        <f>J42</f>
        <v>0</v>
      </c>
      <c r="K41" s="83">
        <f t="shared" ref="K41:L41" si="0">K42</f>
        <v>0</v>
      </c>
      <c r="L41" s="83">
        <f t="shared" si="0"/>
        <v>0</v>
      </c>
    </row>
    <row r="42" spans="1:12" s="95" customFormat="1" ht="33" customHeight="1" x14ac:dyDescent="0.25">
      <c r="A42" s="434" t="s">
        <v>433</v>
      </c>
      <c r="B42" s="434"/>
      <c r="C42" s="434"/>
      <c r="D42" s="434"/>
      <c r="E42" s="295">
        <v>1981</v>
      </c>
      <c r="F42" s="309" t="s">
        <v>30</v>
      </c>
      <c r="G42" s="296">
        <v>510</v>
      </c>
      <c r="H42" s="296">
        <v>132</v>
      </c>
      <c r="I42" s="297">
        <v>10478.67</v>
      </c>
      <c r="J42" s="298">
        <v>0</v>
      </c>
      <c r="K42" s="297">
        <v>0</v>
      </c>
      <c r="L42" s="299">
        <v>0</v>
      </c>
    </row>
    <row r="43" spans="1:12" s="95" customFormat="1" ht="34.5" customHeight="1" x14ac:dyDescent="0.25">
      <c r="A43" s="433" t="s">
        <v>58</v>
      </c>
      <c r="B43" s="433"/>
      <c r="C43" s="433"/>
      <c r="D43" s="433"/>
      <c r="E43" s="81">
        <v>1990</v>
      </c>
      <c r="F43" s="309" t="s">
        <v>30</v>
      </c>
      <c r="G43" s="82" t="s">
        <v>30</v>
      </c>
      <c r="H43" s="82"/>
      <c r="I43" s="83">
        <v>0</v>
      </c>
      <c r="J43" s="84">
        <v>0</v>
      </c>
      <c r="K43" s="83">
        <v>0</v>
      </c>
      <c r="L43" s="85">
        <v>0</v>
      </c>
    </row>
    <row r="44" spans="1:12" s="100" customFormat="1" ht="30" customHeight="1" x14ac:dyDescent="0.25">
      <c r="A44" s="397" t="s">
        <v>60</v>
      </c>
      <c r="B44" s="397"/>
      <c r="C44" s="397"/>
      <c r="D44" s="397"/>
      <c r="E44" s="96">
        <v>2000</v>
      </c>
      <c r="F44" s="317"/>
      <c r="G44" s="97" t="s">
        <v>30</v>
      </c>
      <c r="H44" s="97" t="s">
        <v>30</v>
      </c>
      <c r="I44" s="98">
        <f>I45+I46+I47</f>
        <v>76338590.399999991</v>
      </c>
      <c r="J44" s="98">
        <f>J45+J46+J47</f>
        <v>68174507.689999998</v>
      </c>
      <c r="K44" s="98">
        <f>K45+K46+K47</f>
        <v>68392107.689999998</v>
      </c>
      <c r="L44" s="99">
        <f>L219</f>
        <v>0</v>
      </c>
    </row>
    <row r="45" spans="1:12" s="40" customFormat="1" ht="43.5" customHeight="1" x14ac:dyDescent="0.25">
      <c r="A45" s="393" t="s">
        <v>35</v>
      </c>
      <c r="B45" s="393"/>
      <c r="C45" s="393"/>
      <c r="D45" s="393"/>
      <c r="E45" s="101">
        <v>2001</v>
      </c>
      <c r="F45" s="318"/>
      <c r="G45" s="102" t="s">
        <v>30</v>
      </c>
      <c r="H45" s="102" t="s">
        <v>30</v>
      </c>
      <c r="I45" s="103">
        <f>I19+I7+I20+I31+I14+I28</f>
        <v>2729742.6</v>
      </c>
      <c r="J45" s="103">
        <f>J10</f>
        <v>2201000</v>
      </c>
      <c r="K45" s="103">
        <f>K10</f>
        <v>2201000</v>
      </c>
      <c r="L45" s="104" t="s">
        <v>30</v>
      </c>
    </row>
    <row r="46" spans="1:12" s="40" customFormat="1" ht="34.5" customHeight="1" x14ac:dyDescent="0.25">
      <c r="A46" s="393" t="s">
        <v>61</v>
      </c>
      <c r="B46" s="393"/>
      <c r="C46" s="393"/>
      <c r="D46" s="393"/>
      <c r="E46" s="101">
        <v>2002</v>
      </c>
      <c r="F46" s="318"/>
      <c r="G46" s="102" t="s">
        <v>30</v>
      </c>
      <c r="H46" s="102" t="s">
        <v>30</v>
      </c>
      <c r="I46" s="103">
        <f>I18+I42</f>
        <v>64882778.670000002</v>
      </c>
      <c r="J46" s="103">
        <f>J18</f>
        <v>60523000</v>
      </c>
      <c r="K46" s="103">
        <f>K18</f>
        <v>60740600</v>
      </c>
      <c r="L46" s="104" t="s">
        <v>30</v>
      </c>
    </row>
    <row r="47" spans="1:12" s="40" customFormat="1" ht="60.75" customHeight="1" x14ac:dyDescent="0.25">
      <c r="A47" s="393" t="s">
        <v>62</v>
      </c>
      <c r="B47" s="393"/>
      <c r="C47" s="393"/>
      <c r="D47" s="393"/>
      <c r="E47" s="101">
        <v>2003</v>
      </c>
      <c r="F47" s="318"/>
      <c r="G47" s="102" t="s">
        <v>30</v>
      </c>
      <c r="H47" s="102" t="s">
        <v>30</v>
      </c>
      <c r="I47" s="103">
        <f>I12</f>
        <v>8726069.129999999</v>
      </c>
      <c r="J47" s="103">
        <f>J12</f>
        <v>5450507.6900000004</v>
      </c>
      <c r="K47" s="103">
        <f>K12</f>
        <v>5450507.6900000004</v>
      </c>
      <c r="L47" s="104" t="s">
        <v>30</v>
      </c>
    </row>
    <row r="48" spans="1:12" s="110" customFormat="1" ht="15.75" customHeight="1" x14ac:dyDescent="0.25">
      <c r="A48" s="398" t="s">
        <v>41</v>
      </c>
      <c r="B48" s="398"/>
      <c r="C48" s="398"/>
      <c r="D48" s="398"/>
      <c r="E48" s="105"/>
      <c r="F48" s="319"/>
      <c r="G48" s="106"/>
      <c r="H48" s="107"/>
      <c r="I48" s="108"/>
      <c r="J48" s="64"/>
      <c r="K48" s="108"/>
      <c r="L48" s="109"/>
    </row>
    <row r="49" spans="1:12" s="112" customFormat="1" ht="15.75" customHeight="1" x14ac:dyDescent="0.25">
      <c r="A49" s="419" t="s">
        <v>63</v>
      </c>
      <c r="B49" s="419"/>
      <c r="C49" s="419"/>
      <c r="D49" s="419"/>
      <c r="E49" s="81">
        <v>2100</v>
      </c>
      <c r="F49" s="315"/>
      <c r="G49" s="82" t="s">
        <v>30</v>
      </c>
      <c r="H49" s="82" t="s">
        <v>30</v>
      </c>
      <c r="I49" s="111">
        <f>I50+I74+I115+I124+I137+I138+I139</f>
        <v>65036369.129999995</v>
      </c>
      <c r="J49" s="111">
        <f>J50+J74+J115+J124+J137+J138+J139</f>
        <v>59900107.689999998</v>
      </c>
      <c r="K49" s="111">
        <f>K50+K74+K115+K124+K137+K138+K139</f>
        <v>59900107.689999998</v>
      </c>
      <c r="L49" s="85" t="s">
        <v>30</v>
      </c>
    </row>
    <row r="50" spans="1:12" s="40" customFormat="1" ht="33" customHeight="1" x14ac:dyDescent="0.25">
      <c r="A50" s="423" t="s">
        <v>64</v>
      </c>
      <c r="B50" s="423"/>
      <c r="C50" s="423"/>
      <c r="D50" s="423"/>
      <c r="E50" s="113">
        <v>2110</v>
      </c>
      <c r="F50" s="131"/>
      <c r="G50" s="114">
        <v>111</v>
      </c>
      <c r="H50" s="114"/>
      <c r="I50" s="115">
        <f>I51+I64</f>
        <v>50020816.149999999</v>
      </c>
      <c r="J50" s="115">
        <f>J51+J64</f>
        <v>46068328.799999997</v>
      </c>
      <c r="K50" s="115">
        <f>K51+K64</f>
        <v>46068328.799999997</v>
      </c>
      <c r="L50" s="116" t="s">
        <v>30</v>
      </c>
    </row>
    <row r="51" spans="1:12" s="40" customFormat="1" ht="33" customHeight="1" x14ac:dyDescent="0.25">
      <c r="A51" s="429" t="s">
        <v>65</v>
      </c>
      <c r="B51" s="429"/>
      <c r="C51" s="429"/>
      <c r="D51" s="429"/>
      <c r="E51" s="117">
        <v>2111</v>
      </c>
      <c r="F51" s="134"/>
      <c r="G51" s="118">
        <v>111</v>
      </c>
      <c r="H51" s="118">
        <v>211</v>
      </c>
      <c r="I51" s="119">
        <f>I52+I53+I58</f>
        <v>49715616.149999999</v>
      </c>
      <c r="J51" s="119">
        <f>J52+J53</f>
        <v>45800628.799999997</v>
      </c>
      <c r="K51" s="119">
        <f>K52+K53</f>
        <v>45800628.799999997</v>
      </c>
      <c r="L51" s="120" t="s">
        <v>30</v>
      </c>
    </row>
    <row r="52" spans="1:12" s="40" customFormat="1" ht="43.5" customHeight="1" x14ac:dyDescent="0.25">
      <c r="A52" s="393" t="s">
        <v>35</v>
      </c>
      <c r="B52" s="393"/>
      <c r="C52" s="393"/>
      <c r="D52" s="393"/>
      <c r="E52" s="101"/>
      <c r="F52" s="320" t="s">
        <v>323</v>
      </c>
      <c r="G52" s="102">
        <v>111</v>
      </c>
      <c r="H52" s="102" t="s">
        <v>66</v>
      </c>
      <c r="I52" s="103">
        <f>1100000-15000</f>
        <v>1085000</v>
      </c>
      <c r="J52" s="103">
        <v>1100000</v>
      </c>
      <c r="K52" s="103">
        <v>1100000</v>
      </c>
      <c r="L52" s="104" t="s">
        <v>30</v>
      </c>
    </row>
    <row r="53" spans="1:12" s="40" customFormat="1" ht="34.5" customHeight="1" x14ac:dyDescent="0.25">
      <c r="A53" s="393" t="s">
        <v>61</v>
      </c>
      <c r="B53" s="393"/>
      <c r="C53" s="393"/>
      <c r="D53" s="393"/>
      <c r="E53" s="101"/>
      <c r="F53" s="320" t="s">
        <v>447</v>
      </c>
      <c r="G53" s="102">
        <v>111</v>
      </c>
      <c r="H53" s="102">
        <v>211</v>
      </c>
      <c r="I53" s="103">
        <f>I54</f>
        <v>44128950</v>
      </c>
      <c r="J53" s="103">
        <f>J54+J58</f>
        <v>44700628.799999997</v>
      </c>
      <c r="K53" s="103">
        <f>K54+K58</f>
        <v>44700628.799999997</v>
      </c>
      <c r="L53" s="104" t="s">
        <v>30</v>
      </c>
    </row>
    <row r="54" spans="1:12" s="40" customFormat="1" ht="15.75" customHeight="1" x14ac:dyDescent="0.25">
      <c r="A54" s="403" t="s">
        <v>67</v>
      </c>
      <c r="B54" s="403"/>
      <c r="C54" s="403"/>
      <c r="D54" s="403"/>
      <c r="E54" s="121"/>
      <c r="F54" s="331" t="s">
        <v>447</v>
      </c>
      <c r="G54" s="89">
        <v>111</v>
      </c>
      <c r="H54" s="48">
        <v>211</v>
      </c>
      <c r="I54" s="63">
        <f>I55+I56+I57</f>
        <v>44128950</v>
      </c>
      <c r="J54" s="90">
        <f>J55+J56+J57</f>
        <v>40530500</v>
      </c>
      <c r="K54" s="90">
        <f>K55+K56+K57</f>
        <v>40530500</v>
      </c>
      <c r="L54" s="65" t="s">
        <v>30</v>
      </c>
    </row>
    <row r="55" spans="1:12" s="40" customFormat="1" ht="54.75" customHeight="1" x14ac:dyDescent="0.25">
      <c r="A55" s="403" t="s">
        <v>68</v>
      </c>
      <c r="B55" s="403"/>
      <c r="C55" s="403"/>
      <c r="D55" s="403"/>
      <c r="E55" s="121"/>
      <c r="F55" s="331" t="s">
        <v>447</v>
      </c>
      <c r="G55" s="89">
        <v>111</v>
      </c>
      <c r="H55" s="48" t="s">
        <v>69</v>
      </c>
      <c r="I55" s="283">
        <f>26872000+2359700</f>
        <v>29231700</v>
      </c>
      <c r="J55" s="64">
        <v>26872000</v>
      </c>
      <c r="K55" s="64">
        <v>26872000</v>
      </c>
      <c r="L55" s="65" t="s">
        <v>30</v>
      </c>
    </row>
    <row r="56" spans="1:12" s="40" customFormat="1" ht="57.75" customHeight="1" x14ac:dyDescent="0.25">
      <c r="A56" s="403" t="s">
        <v>70</v>
      </c>
      <c r="B56" s="403"/>
      <c r="C56" s="403"/>
      <c r="D56" s="403"/>
      <c r="E56" s="121"/>
      <c r="F56" s="331" t="s">
        <v>447</v>
      </c>
      <c r="G56" s="89">
        <v>111</v>
      </c>
      <c r="H56" s="48" t="s">
        <v>71</v>
      </c>
      <c r="I56" s="63">
        <f>11537700+1005250</f>
        <v>12542950</v>
      </c>
      <c r="J56" s="64">
        <v>11537700</v>
      </c>
      <c r="K56" s="64">
        <v>11537700</v>
      </c>
      <c r="L56" s="65" t="s">
        <v>30</v>
      </c>
    </row>
    <row r="57" spans="1:12" s="150" customFormat="1" ht="44.25" customHeight="1" x14ac:dyDescent="0.25">
      <c r="A57" s="403" t="s">
        <v>72</v>
      </c>
      <c r="B57" s="403"/>
      <c r="C57" s="403"/>
      <c r="D57" s="403"/>
      <c r="E57" s="121"/>
      <c r="F57" s="331" t="s">
        <v>447</v>
      </c>
      <c r="G57" s="290">
        <v>111</v>
      </c>
      <c r="H57" s="289" t="s">
        <v>73</v>
      </c>
      <c r="I57" s="90">
        <f>2120800+233500</f>
        <v>2354300</v>
      </c>
      <c r="J57" s="152">
        <v>2120800</v>
      </c>
      <c r="K57" s="90">
        <v>2120800</v>
      </c>
      <c r="L57" s="65" t="s">
        <v>30</v>
      </c>
    </row>
    <row r="58" spans="1:12" s="40" customFormat="1" ht="60.75" customHeight="1" x14ac:dyDescent="0.25">
      <c r="A58" s="393" t="s">
        <v>62</v>
      </c>
      <c r="B58" s="393"/>
      <c r="C58" s="393"/>
      <c r="D58" s="393"/>
      <c r="E58" s="101"/>
      <c r="F58" s="320"/>
      <c r="G58" s="102">
        <v>111</v>
      </c>
      <c r="H58" s="102" t="s">
        <v>74</v>
      </c>
      <c r="I58" s="103">
        <f>SUM(I59:I63)</f>
        <v>4501666.1500000004</v>
      </c>
      <c r="J58" s="103">
        <f t="shared" ref="J58:K58" si="1">SUM(J59:J63)</f>
        <v>4170128.8000000003</v>
      </c>
      <c r="K58" s="103">
        <f t="shared" si="1"/>
        <v>4170128.8000000003</v>
      </c>
      <c r="L58" s="104" t="s">
        <v>30</v>
      </c>
    </row>
    <row r="59" spans="1:12" s="80" customFormat="1" ht="29.25" customHeight="1" x14ac:dyDescent="0.25">
      <c r="A59" s="391" t="s">
        <v>75</v>
      </c>
      <c r="B59" s="391"/>
      <c r="C59" s="391"/>
      <c r="D59" s="391"/>
      <c r="E59" s="91"/>
      <c r="F59" s="312" t="s">
        <v>323</v>
      </c>
      <c r="G59" s="48">
        <v>111</v>
      </c>
      <c r="H59" s="48" t="s">
        <v>514</v>
      </c>
      <c r="I59" s="77">
        <v>43943.6</v>
      </c>
      <c r="J59" s="78">
        <v>0</v>
      </c>
      <c r="K59" s="78">
        <v>0</v>
      </c>
      <c r="L59" s="79" t="s">
        <v>30</v>
      </c>
    </row>
    <row r="60" spans="1:12" s="80" customFormat="1" ht="101.25" hidden="1" customHeight="1" x14ac:dyDescent="0.25">
      <c r="A60" s="391" t="s">
        <v>92</v>
      </c>
      <c r="B60" s="391"/>
      <c r="C60" s="391"/>
      <c r="D60" s="391"/>
      <c r="E60" s="91"/>
      <c r="F60" s="312"/>
      <c r="G60" s="48">
        <v>111</v>
      </c>
      <c r="H60" s="48" t="s">
        <v>407</v>
      </c>
      <c r="I60" s="77">
        <v>0</v>
      </c>
      <c r="J60" s="78">
        <v>0</v>
      </c>
      <c r="K60" s="77">
        <v>0</v>
      </c>
      <c r="L60" s="79" t="s">
        <v>30</v>
      </c>
    </row>
    <row r="61" spans="1:12" s="80" customFormat="1" ht="30.75" customHeight="1" x14ac:dyDescent="0.25">
      <c r="A61" s="391" t="s">
        <v>76</v>
      </c>
      <c r="B61" s="391"/>
      <c r="C61" s="391"/>
      <c r="D61" s="391"/>
      <c r="E61" s="91"/>
      <c r="F61" s="312" t="s">
        <v>449</v>
      </c>
      <c r="G61" s="48">
        <v>111</v>
      </c>
      <c r="H61" s="48" t="s">
        <v>472</v>
      </c>
      <c r="I61" s="77">
        <v>3779646.7</v>
      </c>
      <c r="J61" s="78">
        <v>3779646.7</v>
      </c>
      <c r="K61" s="77">
        <v>3779646.7</v>
      </c>
      <c r="L61" s="79" t="s">
        <v>30</v>
      </c>
    </row>
    <row r="62" spans="1:12" s="80" customFormat="1" ht="48.75" customHeight="1" x14ac:dyDescent="0.25">
      <c r="A62" s="391" t="s">
        <v>438</v>
      </c>
      <c r="B62" s="391"/>
      <c r="C62" s="391"/>
      <c r="D62" s="391"/>
      <c r="E62" s="91"/>
      <c r="F62" s="312" t="s">
        <v>492</v>
      </c>
      <c r="G62" s="353">
        <v>111</v>
      </c>
      <c r="H62" s="353" t="s">
        <v>494</v>
      </c>
      <c r="I62" s="77">
        <v>396124.85</v>
      </c>
      <c r="J62" s="78">
        <v>390482.1</v>
      </c>
      <c r="K62" s="78">
        <v>390482.1</v>
      </c>
      <c r="L62" s="79" t="s">
        <v>30</v>
      </c>
    </row>
    <row r="63" spans="1:12" s="80" customFormat="1" ht="67.5" customHeight="1" x14ac:dyDescent="0.25">
      <c r="A63" s="391" t="s">
        <v>498</v>
      </c>
      <c r="B63" s="391"/>
      <c r="C63" s="391"/>
      <c r="D63" s="391"/>
      <c r="E63" s="91"/>
      <c r="F63" s="312" t="s">
        <v>447</v>
      </c>
      <c r="G63" s="304">
        <v>111</v>
      </c>
      <c r="H63" s="304" t="s">
        <v>499</v>
      </c>
      <c r="I63" s="77">
        <v>281951</v>
      </c>
      <c r="J63" s="78">
        <v>0</v>
      </c>
      <c r="K63" s="78">
        <v>0</v>
      </c>
      <c r="L63" s="79" t="s">
        <v>30</v>
      </c>
    </row>
    <row r="64" spans="1:12" s="40" customFormat="1" ht="30" customHeight="1" x14ac:dyDescent="0.25">
      <c r="A64" s="429" t="s">
        <v>77</v>
      </c>
      <c r="B64" s="429"/>
      <c r="C64" s="429"/>
      <c r="D64" s="429"/>
      <c r="E64" s="117">
        <v>2112</v>
      </c>
      <c r="F64" s="322"/>
      <c r="G64" s="118">
        <v>111</v>
      </c>
      <c r="H64" s="118">
        <v>266</v>
      </c>
      <c r="I64" s="119">
        <f>I65+I66+I71</f>
        <v>305200</v>
      </c>
      <c r="J64" s="119">
        <f>J65+J66+J71</f>
        <v>267700</v>
      </c>
      <c r="K64" s="119">
        <f>K65+K66+K71</f>
        <v>267700</v>
      </c>
      <c r="L64" s="120" t="s">
        <v>30</v>
      </c>
    </row>
    <row r="65" spans="1:12" s="40" customFormat="1" ht="33.75" customHeight="1" x14ac:dyDescent="0.25">
      <c r="A65" s="393" t="s">
        <v>35</v>
      </c>
      <c r="B65" s="393"/>
      <c r="C65" s="393"/>
      <c r="D65" s="393"/>
      <c r="E65" s="101"/>
      <c r="F65" s="320" t="s">
        <v>323</v>
      </c>
      <c r="G65" s="102">
        <v>111</v>
      </c>
      <c r="H65" s="102" t="s">
        <v>78</v>
      </c>
      <c r="I65" s="103">
        <f>10000-5000+22500+15000</f>
        <v>42500</v>
      </c>
      <c r="J65" s="122">
        <v>5000</v>
      </c>
      <c r="K65" s="103">
        <v>5000</v>
      </c>
      <c r="L65" s="104" t="s">
        <v>30</v>
      </c>
    </row>
    <row r="66" spans="1:12" s="40" customFormat="1" ht="32.25" customHeight="1" x14ac:dyDescent="0.25">
      <c r="A66" s="393" t="s">
        <v>61</v>
      </c>
      <c r="B66" s="393"/>
      <c r="C66" s="393"/>
      <c r="D66" s="393"/>
      <c r="E66" s="101"/>
      <c r="F66" s="320" t="s">
        <v>447</v>
      </c>
      <c r="G66" s="102">
        <v>111</v>
      </c>
      <c r="H66" s="102">
        <v>266</v>
      </c>
      <c r="I66" s="103">
        <f>SUM(I67:I70)</f>
        <v>241700</v>
      </c>
      <c r="J66" s="103">
        <f>SUM(J67:J70)</f>
        <v>241700</v>
      </c>
      <c r="K66" s="103">
        <f>SUM(K67:K70)</f>
        <v>241700</v>
      </c>
      <c r="L66" s="104" t="s">
        <v>30</v>
      </c>
    </row>
    <row r="67" spans="1:12" s="40" customFormat="1" ht="15.75" hidden="1" customHeight="1" x14ac:dyDescent="0.25">
      <c r="A67" s="403" t="s">
        <v>67</v>
      </c>
      <c r="B67" s="403"/>
      <c r="C67" s="403"/>
      <c r="D67" s="403"/>
      <c r="E67" s="121"/>
      <c r="F67" s="320" t="s">
        <v>447</v>
      </c>
      <c r="G67" s="89">
        <v>111</v>
      </c>
      <c r="H67" s="48" t="s">
        <v>79</v>
      </c>
      <c r="I67" s="63"/>
      <c r="J67" s="64"/>
      <c r="K67" s="63"/>
      <c r="L67" s="65" t="s">
        <v>30</v>
      </c>
    </row>
    <row r="68" spans="1:12" s="40" customFormat="1" ht="51" customHeight="1" x14ac:dyDescent="0.25">
      <c r="A68" s="403" t="s">
        <v>68</v>
      </c>
      <c r="B68" s="403"/>
      <c r="C68" s="403"/>
      <c r="D68" s="403"/>
      <c r="E68" s="121"/>
      <c r="F68" s="320" t="s">
        <v>447</v>
      </c>
      <c r="G68" s="89">
        <v>111</v>
      </c>
      <c r="H68" s="48" t="s">
        <v>80</v>
      </c>
      <c r="I68" s="63">
        <v>182200</v>
      </c>
      <c r="J68" s="64">
        <v>182200</v>
      </c>
      <c r="K68" s="63">
        <v>182200</v>
      </c>
      <c r="L68" s="65" t="s">
        <v>30</v>
      </c>
    </row>
    <row r="69" spans="1:12" s="40" customFormat="1" ht="48" customHeight="1" x14ac:dyDescent="0.25">
      <c r="A69" s="403" t="s">
        <v>70</v>
      </c>
      <c r="B69" s="403"/>
      <c r="C69" s="403"/>
      <c r="D69" s="403"/>
      <c r="E69" s="121"/>
      <c r="F69" s="320" t="s">
        <v>447</v>
      </c>
      <c r="G69" s="89">
        <v>111</v>
      </c>
      <c r="H69" s="48" t="s">
        <v>81</v>
      </c>
      <c r="I69" s="63">
        <v>50600</v>
      </c>
      <c r="J69" s="63">
        <v>50600</v>
      </c>
      <c r="K69" s="63">
        <v>50600</v>
      </c>
      <c r="L69" s="65" t="s">
        <v>30</v>
      </c>
    </row>
    <row r="70" spans="1:12" s="40" customFormat="1" ht="33" customHeight="1" x14ac:dyDescent="0.25">
      <c r="A70" s="403" t="s">
        <v>72</v>
      </c>
      <c r="B70" s="403"/>
      <c r="C70" s="403"/>
      <c r="D70" s="403"/>
      <c r="E70" s="121"/>
      <c r="F70" s="320" t="s">
        <v>447</v>
      </c>
      <c r="G70" s="89">
        <v>111</v>
      </c>
      <c r="H70" s="48" t="s">
        <v>82</v>
      </c>
      <c r="I70" s="63">
        <v>8900</v>
      </c>
      <c r="J70" s="63">
        <v>8900</v>
      </c>
      <c r="K70" s="63">
        <v>8900</v>
      </c>
      <c r="L70" s="65" t="s">
        <v>30</v>
      </c>
    </row>
    <row r="71" spans="1:12" s="40" customFormat="1" ht="52.5" customHeight="1" x14ac:dyDescent="0.25">
      <c r="A71" s="393" t="s">
        <v>62</v>
      </c>
      <c r="B71" s="393"/>
      <c r="C71" s="393"/>
      <c r="D71" s="393"/>
      <c r="E71" s="101"/>
      <c r="F71" s="320"/>
      <c r="G71" s="102">
        <v>111</v>
      </c>
      <c r="H71" s="102" t="s">
        <v>83</v>
      </c>
      <c r="I71" s="103">
        <f>SUM(I72:I73)</f>
        <v>21000</v>
      </c>
      <c r="J71" s="103">
        <f t="shared" ref="J71:K71" si="2">SUM(J72:J73)</f>
        <v>21000</v>
      </c>
      <c r="K71" s="103">
        <f t="shared" si="2"/>
        <v>21000</v>
      </c>
      <c r="L71" s="104" t="s">
        <v>30</v>
      </c>
    </row>
    <row r="72" spans="1:12" s="80" customFormat="1" ht="49.7" customHeight="1" x14ac:dyDescent="0.25">
      <c r="A72" s="391" t="s">
        <v>76</v>
      </c>
      <c r="B72" s="391"/>
      <c r="C72" s="391"/>
      <c r="D72" s="391"/>
      <c r="E72" s="91"/>
      <c r="F72" s="312" t="s">
        <v>449</v>
      </c>
      <c r="G72" s="48">
        <v>111</v>
      </c>
      <c r="H72" s="308" t="s">
        <v>473</v>
      </c>
      <c r="I72" s="77">
        <v>20000</v>
      </c>
      <c r="J72" s="78">
        <v>20000</v>
      </c>
      <c r="K72" s="77">
        <v>20000</v>
      </c>
      <c r="L72" s="79" t="s">
        <v>30</v>
      </c>
    </row>
    <row r="73" spans="1:12" s="80" customFormat="1" ht="49.7" customHeight="1" x14ac:dyDescent="0.25">
      <c r="A73" s="391" t="s">
        <v>438</v>
      </c>
      <c r="B73" s="391"/>
      <c r="C73" s="391"/>
      <c r="D73" s="391"/>
      <c r="E73" s="91"/>
      <c r="F73" s="312" t="s">
        <v>492</v>
      </c>
      <c r="G73" s="308">
        <v>111</v>
      </c>
      <c r="H73" s="308" t="s">
        <v>493</v>
      </c>
      <c r="I73" s="77">
        <v>1000</v>
      </c>
      <c r="J73" s="78">
        <v>1000</v>
      </c>
      <c r="K73" s="77">
        <v>1000</v>
      </c>
      <c r="L73" s="79" t="s">
        <v>30</v>
      </c>
    </row>
    <row r="74" spans="1:12" s="40" customFormat="1" ht="45.75" customHeight="1" x14ac:dyDescent="0.25">
      <c r="A74" s="423" t="s">
        <v>84</v>
      </c>
      <c r="B74" s="423"/>
      <c r="C74" s="423"/>
      <c r="D74" s="423"/>
      <c r="E74" s="113">
        <v>2120</v>
      </c>
      <c r="F74" s="323"/>
      <c r="G74" s="114">
        <v>112</v>
      </c>
      <c r="H74" s="114"/>
      <c r="I74" s="115">
        <f>I75+I84+I93+I101+I109</f>
        <v>0</v>
      </c>
      <c r="J74" s="115">
        <f>J75+J84+J93+J101+J109</f>
        <v>0</v>
      </c>
      <c r="K74" s="115">
        <f>K75+K84+K93+K101+K109</f>
        <v>0</v>
      </c>
      <c r="L74" s="115" t="s">
        <v>30</v>
      </c>
    </row>
    <row r="75" spans="1:12" s="40" customFormat="1" ht="37.5" customHeight="1" x14ac:dyDescent="0.25">
      <c r="A75" s="429" t="s">
        <v>85</v>
      </c>
      <c r="B75" s="429"/>
      <c r="C75" s="429"/>
      <c r="D75" s="429"/>
      <c r="E75" s="117">
        <v>2121</v>
      </c>
      <c r="F75" s="322"/>
      <c r="G75" s="118">
        <v>112</v>
      </c>
      <c r="H75" s="118">
        <v>212</v>
      </c>
      <c r="I75" s="119">
        <f>I76+I77+I82</f>
        <v>0</v>
      </c>
      <c r="J75" s="119">
        <f>J76+J77+J82</f>
        <v>0</v>
      </c>
      <c r="K75" s="119">
        <f>K76+K77+K82</f>
        <v>0</v>
      </c>
      <c r="L75" s="119" t="s">
        <v>30</v>
      </c>
    </row>
    <row r="76" spans="1:12" s="40" customFormat="1" ht="29.25" customHeight="1" x14ac:dyDescent="0.25">
      <c r="A76" s="393" t="s">
        <v>35</v>
      </c>
      <c r="B76" s="393"/>
      <c r="C76" s="393"/>
      <c r="D76" s="393"/>
      <c r="E76" s="101"/>
      <c r="F76" s="320" t="s">
        <v>323</v>
      </c>
      <c r="G76" s="102">
        <v>112</v>
      </c>
      <c r="H76" s="102" t="s">
        <v>86</v>
      </c>
      <c r="I76" s="103">
        <v>0</v>
      </c>
      <c r="J76" s="122">
        <v>0</v>
      </c>
      <c r="K76" s="103">
        <v>0</v>
      </c>
      <c r="L76" s="103" t="s">
        <v>30</v>
      </c>
    </row>
    <row r="77" spans="1:12" s="40" customFormat="1" ht="35.25" customHeight="1" x14ac:dyDescent="0.25">
      <c r="A77" s="393" t="s">
        <v>61</v>
      </c>
      <c r="B77" s="393"/>
      <c r="C77" s="393"/>
      <c r="D77" s="393"/>
      <c r="E77" s="101"/>
      <c r="F77" s="320"/>
      <c r="G77" s="102">
        <v>112</v>
      </c>
      <c r="H77" s="102">
        <v>212</v>
      </c>
      <c r="I77" s="103">
        <f>SUM(I78:I81)</f>
        <v>0</v>
      </c>
      <c r="J77" s="103">
        <f>SUM(J78:J81)</f>
        <v>0</v>
      </c>
      <c r="K77" s="103">
        <f>SUM(K78:K81)</f>
        <v>0</v>
      </c>
      <c r="L77" s="103" t="s">
        <v>30</v>
      </c>
    </row>
    <row r="78" spans="1:12" s="40" customFormat="1" ht="39.75" customHeight="1" x14ac:dyDescent="0.25">
      <c r="A78" s="403" t="s">
        <v>67</v>
      </c>
      <c r="B78" s="403"/>
      <c r="C78" s="403"/>
      <c r="D78" s="403"/>
      <c r="E78" s="121"/>
      <c r="F78" s="321" t="s">
        <v>323</v>
      </c>
      <c r="G78" s="89">
        <v>112</v>
      </c>
      <c r="H78" s="48" t="s">
        <v>87</v>
      </c>
      <c r="I78" s="63">
        <v>0</v>
      </c>
      <c r="J78" s="64">
        <v>0</v>
      </c>
      <c r="K78" s="63">
        <v>0</v>
      </c>
      <c r="L78" s="63" t="s">
        <v>30</v>
      </c>
    </row>
    <row r="79" spans="1:12" s="40" customFormat="1" ht="41.85" hidden="1" customHeight="1" x14ac:dyDescent="0.25">
      <c r="A79" s="403" t="s">
        <v>68</v>
      </c>
      <c r="B79" s="403"/>
      <c r="C79" s="403"/>
      <c r="D79" s="403"/>
      <c r="E79" s="121"/>
      <c r="F79" s="321"/>
      <c r="G79" s="89">
        <v>112</v>
      </c>
      <c r="H79" s="48" t="s">
        <v>88</v>
      </c>
      <c r="I79" s="63"/>
      <c r="J79" s="64"/>
      <c r="K79" s="63"/>
      <c r="L79" s="63" t="s">
        <v>30</v>
      </c>
    </row>
    <row r="80" spans="1:12" s="40" customFormat="1" ht="33" hidden="1" customHeight="1" x14ac:dyDescent="0.25">
      <c r="A80" s="403" t="s">
        <v>70</v>
      </c>
      <c r="B80" s="403"/>
      <c r="C80" s="403"/>
      <c r="D80" s="403"/>
      <c r="E80" s="121"/>
      <c r="F80" s="321"/>
      <c r="G80" s="89">
        <v>112</v>
      </c>
      <c r="H80" s="48" t="s">
        <v>89</v>
      </c>
      <c r="I80" s="63"/>
      <c r="J80" s="64"/>
      <c r="K80" s="63"/>
      <c r="L80" s="63" t="s">
        <v>30</v>
      </c>
    </row>
    <row r="81" spans="1:12" s="40" customFormat="1" ht="41.25" hidden="1" customHeight="1" x14ac:dyDescent="0.25">
      <c r="A81" s="403" t="s">
        <v>72</v>
      </c>
      <c r="B81" s="403"/>
      <c r="C81" s="403"/>
      <c r="D81" s="403"/>
      <c r="E81" s="121"/>
      <c r="F81" s="321"/>
      <c r="G81" s="89">
        <v>112</v>
      </c>
      <c r="H81" s="48" t="s">
        <v>90</v>
      </c>
      <c r="I81" s="63"/>
      <c r="J81" s="64"/>
      <c r="K81" s="63"/>
      <c r="L81" s="63" t="s">
        <v>30</v>
      </c>
    </row>
    <row r="82" spans="1:12" s="40" customFormat="1" ht="49.5" customHeight="1" x14ac:dyDescent="0.25">
      <c r="A82" s="393" t="s">
        <v>62</v>
      </c>
      <c r="B82" s="393"/>
      <c r="C82" s="393"/>
      <c r="D82" s="393"/>
      <c r="E82" s="101"/>
      <c r="F82" s="320"/>
      <c r="G82" s="102">
        <v>112</v>
      </c>
      <c r="H82" s="102" t="s">
        <v>91</v>
      </c>
      <c r="I82" s="103">
        <f>I83</f>
        <v>0</v>
      </c>
      <c r="J82" s="122">
        <f>J83</f>
        <v>0</v>
      </c>
      <c r="K82" s="122">
        <f>K83</f>
        <v>0</v>
      </c>
      <c r="L82" s="103" t="s">
        <v>30</v>
      </c>
    </row>
    <row r="83" spans="1:12" s="40" customFormat="1" ht="97.15" customHeight="1" x14ac:dyDescent="0.25">
      <c r="A83" s="409" t="s">
        <v>92</v>
      </c>
      <c r="B83" s="409"/>
      <c r="C83" s="409"/>
      <c r="D83" s="409"/>
      <c r="E83" s="295"/>
      <c r="F83" s="312" t="s">
        <v>450</v>
      </c>
      <c r="G83" s="263">
        <v>112</v>
      </c>
      <c r="H83" s="263" t="s">
        <v>93</v>
      </c>
      <c r="I83" s="264">
        <v>0</v>
      </c>
      <c r="J83" s="265">
        <v>0</v>
      </c>
      <c r="K83" s="264">
        <v>0</v>
      </c>
      <c r="L83" s="103" t="s">
        <v>30</v>
      </c>
    </row>
    <row r="84" spans="1:12" s="40" customFormat="1" ht="7.15" hidden="1" customHeight="1" x14ac:dyDescent="0.25">
      <c r="A84" s="429" t="s">
        <v>94</v>
      </c>
      <c r="B84" s="429"/>
      <c r="C84" s="429"/>
      <c r="D84" s="429"/>
      <c r="E84" s="117">
        <v>2122</v>
      </c>
      <c r="F84" s="322"/>
      <c r="G84" s="118">
        <v>112</v>
      </c>
      <c r="H84" s="118">
        <v>214</v>
      </c>
      <c r="I84" s="119">
        <f>I85+I86+I91</f>
        <v>0</v>
      </c>
      <c r="J84" s="119">
        <f>J85+J86+J91</f>
        <v>0</v>
      </c>
      <c r="K84" s="119">
        <f>K85+K86+K91</f>
        <v>0</v>
      </c>
      <c r="L84" s="119" t="s">
        <v>30</v>
      </c>
    </row>
    <row r="85" spans="1:12" s="40" customFormat="1" ht="42" hidden="1" customHeight="1" x14ac:dyDescent="0.25">
      <c r="A85" s="393" t="s">
        <v>35</v>
      </c>
      <c r="B85" s="393"/>
      <c r="C85" s="393"/>
      <c r="D85" s="393"/>
      <c r="E85" s="101"/>
      <c r="F85" s="320"/>
      <c r="G85" s="102">
        <v>112</v>
      </c>
      <c r="H85" s="102" t="s">
        <v>95</v>
      </c>
      <c r="I85" s="103"/>
      <c r="J85" s="122"/>
      <c r="K85" s="103"/>
      <c r="L85" s="103" t="s">
        <v>30</v>
      </c>
    </row>
    <row r="86" spans="1:12" s="40" customFormat="1" ht="43.5" hidden="1" customHeight="1" x14ac:dyDescent="0.25">
      <c r="A86" s="393" t="s">
        <v>61</v>
      </c>
      <c r="B86" s="393"/>
      <c r="C86" s="393"/>
      <c r="D86" s="393"/>
      <c r="E86" s="101"/>
      <c r="F86" s="320"/>
      <c r="G86" s="102">
        <v>112</v>
      </c>
      <c r="H86" s="102">
        <v>214</v>
      </c>
      <c r="I86" s="103">
        <f>SUM(I87:I90)</f>
        <v>0</v>
      </c>
      <c r="J86" s="103">
        <f>SUM(J87:J90)</f>
        <v>0</v>
      </c>
      <c r="K86" s="103">
        <f>SUM(K87:K90)</f>
        <v>0</v>
      </c>
      <c r="L86" s="103" t="s">
        <v>30</v>
      </c>
    </row>
    <row r="87" spans="1:12" s="40" customFormat="1" ht="51" hidden="1" customHeight="1" x14ac:dyDescent="0.25">
      <c r="A87" s="403" t="s">
        <v>67</v>
      </c>
      <c r="B87" s="403"/>
      <c r="C87" s="403"/>
      <c r="D87" s="403"/>
      <c r="E87" s="121"/>
      <c r="F87" s="321"/>
      <c r="G87" s="89">
        <v>112</v>
      </c>
      <c r="H87" s="48" t="s">
        <v>96</v>
      </c>
      <c r="I87" s="63"/>
      <c r="J87" s="64"/>
      <c r="K87" s="63"/>
      <c r="L87" s="63" t="s">
        <v>30</v>
      </c>
    </row>
    <row r="88" spans="1:12" s="40" customFormat="1" ht="46.5" hidden="1" customHeight="1" x14ac:dyDescent="0.25">
      <c r="A88" s="403" t="s">
        <v>68</v>
      </c>
      <c r="B88" s="403"/>
      <c r="C88" s="403"/>
      <c r="D88" s="403"/>
      <c r="E88" s="121"/>
      <c r="F88" s="321"/>
      <c r="G88" s="89">
        <v>112</v>
      </c>
      <c r="H88" s="48" t="s">
        <v>97</v>
      </c>
      <c r="I88" s="63"/>
      <c r="J88" s="64"/>
      <c r="K88" s="63"/>
      <c r="L88" s="63" t="s">
        <v>30</v>
      </c>
    </row>
    <row r="89" spans="1:12" s="40" customFormat="1" ht="45" hidden="1" customHeight="1" x14ac:dyDescent="0.25">
      <c r="A89" s="403" t="s">
        <v>70</v>
      </c>
      <c r="B89" s="403"/>
      <c r="C89" s="403"/>
      <c r="D89" s="403"/>
      <c r="E89" s="121"/>
      <c r="F89" s="321"/>
      <c r="G89" s="89">
        <v>112</v>
      </c>
      <c r="H89" s="48" t="s">
        <v>98</v>
      </c>
      <c r="I89" s="63"/>
      <c r="J89" s="64"/>
      <c r="K89" s="63"/>
      <c r="L89" s="63" t="s">
        <v>30</v>
      </c>
    </row>
    <row r="90" spans="1:12" s="40" customFormat="1" ht="41.25" hidden="1" customHeight="1" x14ac:dyDescent="0.25">
      <c r="A90" s="403" t="s">
        <v>72</v>
      </c>
      <c r="B90" s="403"/>
      <c r="C90" s="403"/>
      <c r="D90" s="403"/>
      <c r="E90" s="121"/>
      <c r="F90" s="321"/>
      <c r="G90" s="89">
        <v>112</v>
      </c>
      <c r="H90" s="48" t="s">
        <v>99</v>
      </c>
      <c r="I90" s="63"/>
      <c r="J90" s="64"/>
      <c r="K90" s="63"/>
      <c r="L90" s="63" t="s">
        <v>30</v>
      </c>
    </row>
    <row r="91" spans="1:12" s="40" customFormat="1" ht="45" hidden="1" customHeight="1" x14ac:dyDescent="0.25">
      <c r="A91" s="393" t="s">
        <v>62</v>
      </c>
      <c r="B91" s="393"/>
      <c r="C91" s="393"/>
      <c r="D91" s="393"/>
      <c r="E91" s="101"/>
      <c r="F91" s="320"/>
      <c r="G91" s="102">
        <v>112</v>
      </c>
      <c r="H91" s="102" t="s">
        <v>100</v>
      </c>
      <c r="I91" s="103">
        <f>SUM(I92)</f>
        <v>0</v>
      </c>
      <c r="J91" s="103">
        <f>SUM(J92)</f>
        <v>0</v>
      </c>
      <c r="K91" s="103">
        <f>SUM(K92)</f>
        <v>0</v>
      </c>
      <c r="L91" s="103" t="s">
        <v>30</v>
      </c>
    </row>
    <row r="92" spans="1:12" s="40" customFormat="1" ht="45" hidden="1" customHeight="1" x14ac:dyDescent="0.25">
      <c r="A92" s="403" t="s">
        <v>101</v>
      </c>
      <c r="B92" s="403"/>
      <c r="C92" s="403"/>
      <c r="D92" s="403"/>
      <c r="E92" s="121"/>
      <c r="F92" s="321"/>
      <c r="G92" s="89">
        <v>112</v>
      </c>
      <c r="H92" s="48" t="s">
        <v>102</v>
      </c>
      <c r="I92" s="63"/>
      <c r="J92" s="64"/>
      <c r="K92" s="63"/>
      <c r="L92" s="63" t="s">
        <v>30</v>
      </c>
    </row>
    <row r="93" spans="1:12" s="40" customFormat="1" ht="55.5" hidden="1" customHeight="1" x14ac:dyDescent="0.25">
      <c r="A93" s="429" t="s">
        <v>103</v>
      </c>
      <c r="B93" s="429"/>
      <c r="C93" s="429"/>
      <c r="D93" s="429"/>
      <c r="E93" s="117">
        <v>2123</v>
      </c>
      <c r="F93" s="322"/>
      <c r="G93" s="118">
        <v>112</v>
      </c>
      <c r="H93" s="118">
        <v>222</v>
      </c>
      <c r="I93" s="119">
        <f>I94+I95+I100</f>
        <v>0</v>
      </c>
      <c r="J93" s="119">
        <f>J94+J95+J100</f>
        <v>0</v>
      </c>
      <c r="K93" s="119">
        <f>K94+K95+K100</f>
        <v>0</v>
      </c>
      <c r="L93" s="119" t="s">
        <v>30</v>
      </c>
    </row>
    <row r="94" spans="1:12" s="40" customFormat="1" ht="51.75" hidden="1" customHeight="1" x14ac:dyDescent="0.25">
      <c r="A94" s="393" t="s">
        <v>35</v>
      </c>
      <c r="B94" s="393"/>
      <c r="C94" s="393"/>
      <c r="D94" s="393"/>
      <c r="E94" s="101"/>
      <c r="F94" s="320"/>
      <c r="G94" s="102">
        <v>112</v>
      </c>
      <c r="H94" s="102" t="s">
        <v>104</v>
      </c>
      <c r="I94" s="103"/>
      <c r="J94" s="122"/>
      <c r="K94" s="103"/>
      <c r="L94" s="103" t="s">
        <v>30</v>
      </c>
    </row>
    <row r="95" spans="1:12" s="40" customFormat="1" ht="47.25" hidden="1" customHeight="1" x14ac:dyDescent="0.25">
      <c r="A95" s="393" t="s">
        <v>61</v>
      </c>
      <c r="B95" s="393"/>
      <c r="C95" s="393"/>
      <c r="D95" s="393"/>
      <c r="E95" s="101"/>
      <c r="F95" s="320"/>
      <c r="G95" s="102">
        <v>112</v>
      </c>
      <c r="H95" s="102">
        <v>222</v>
      </c>
      <c r="I95" s="103">
        <f>SUM(I96:I99)</f>
        <v>0</v>
      </c>
      <c r="J95" s="103">
        <f>SUM(J96:J99)</f>
        <v>0</v>
      </c>
      <c r="K95" s="103">
        <f>SUM(K96:K99)</f>
        <v>0</v>
      </c>
      <c r="L95" s="103" t="s">
        <v>30</v>
      </c>
    </row>
    <row r="96" spans="1:12" s="40" customFormat="1" ht="36" hidden="1" customHeight="1" x14ac:dyDescent="0.25">
      <c r="A96" s="403" t="s">
        <v>67</v>
      </c>
      <c r="B96" s="403"/>
      <c r="C96" s="403"/>
      <c r="D96" s="403"/>
      <c r="E96" s="121"/>
      <c r="F96" s="321"/>
      <c r="G96" s="89">
        <v>112</v>
      </c>
      <c r="H96" s="48" t="s">
        <v>105</v>
      </c>
      <c r="I96" s="63"/>
      <c r="J96" s="64"/>
      <c r="K96" s="63"/>
      <c r="L96" s="63" t="s">
        <v>30</v>
      </c>
    </row>
    <row r="97" spans="1:12" s="40" customFormat="1" ht="45" hidden="1" customHeight="1" x14ac:dyDescent="0.25">
      <c r="A97" s="403" t="s">
        <v>106</v>
      </c>
      <c r="B97" s="403"/>
      <c r="C97" s="403"/>
      <c r="D97" s="403"/>
      <c r="E97" s="121"/>
      <c r="F97" s="321"/>
      <c r="G97" s="89">
        <v>112</v>
      </c>
      <c r="H97" s="48" t="s">
        <v>107</v>
      </c>
      <c r="I97" s="63"/>
      <c r="J97" s="64"/>
      <c r="K97" s="63"/>
      <c r="L97" s="63" t="s">
        <v>30</v>
      </c>
    </row>
    <row r="98" spans="1:12" s="40" customFormat="1" ht="41.25" hidden="1" customHeight="1" x14ac:dyDescent="0.25">
      <c r="A98" s="403" t="s">
        <v>70</v>
      </c>
      <c r="B98" s="403"/>
      <c r="C98" s="403"/>
      <c r="D98" s="403"/>
      <c r="E98" s="121"/>
      <c r="F98" s="321"/>
      <c r="G98" s="89">
        <v>112</v>
      </c>
      <c r="H98" s="48" t="s">
        <v>108</v>
      </c>
      <c r="I98" s="63"/>
      <c r="J98" s="64"/>
      <c r="K98" s="63"/>
      <c r="L98" s="63" t="s">
        <v>30</v>
      </c>
    </row>
    <row r="99" spans="1:12" s="40" customFormat="1" ht="33.75" hidden="1" customHeight="1" x14ac:dyDescent="0.25">
      <c r="A99" s="403" t="s">
        <v>72</v>
      </c>
      <c r="B99" s="403"/>
      <c r="C99" s="403"/>
      <c r="D99" s="403"/>
      <c r="E99" s="121"/>
      <c r="F99" s="321"/>
      <c r="G99" s="89">
        <v>112</v>
      </c>
      <c r="H99" s="48" t="s">
        <v>109</v>
      </c>
      <c r="I99" s="63"/>
      <c r="J99" s="64"/>
      <c r="K99" s="63"/>
      <c r="L99" s="63" t="s">
        <v>30</v>
      </c>
    </row>
    <row r="100" spans="1:12" s="40" customFormat="1" ht="40.5" hidden="1" customHeight="1" x14ac:dyDescent="0.25">
      <c r="A100" s="393" t="s">
        <v>62</v>
      </c>
      <c r="B100" s="393"/>
      <c r="C100" s="393"/>
      <c r="D100" s="393"/>
      <c r="E100" s="101"/>
      <c r="F100" s="320"/>
      <c r="G100" s="102">
        <v>112</v>
      </c>
      <c r="H100" s="102" t="s">
        <v>110</v>
      </c>
      <c r="I100" s="103"/>
      <c r="J100" s="122"/>
      <c r="K100" s="103"/>
      <c r="L100" s="103" t="s">
        <v>30</v>
      </c>
    </row>
    <row r="101" spans="1:12" s="40" customFormat="1" ht="7.15" hidden="1" customHeight="1" x14ac:dyDescent="0.25">
      <c r="A101" s="429" t="s">
        <v>111</v>
      </c>
      <c r="B101" s="429"/>
      <c r="C101" s="429"/>
      <c r="D101" s="429"/>
      <c r="E101" s="117">
        <v>2124</v>
      </c>
      <c r="F101" s="322"/>
      <c r="G101" s="118">
        <v>112</v>
      </c>
      <c r="H101" s="118">
        <v>226</v>
      </c>
      <c r="I101" s="119">
        <f>I102+I103+I108</f>
        <v>0</v>
      </c>
      <c r="J101" s="119">
        <f>J102+J103+J108</f>
        <v>0</v>
      </c>
      <c r="K101" s="119">
        <f>K102+K103+K108</f>
        <v>0</v>
      </c>
      <c r="L101" s="119" t="s">
        <v>30</v>
      </c>
    </row>
    <row r="102" spans="1:12" s="40" customFormat="1" ht="38.25" hidden="1" customHeight="1" x14ac:dyDescent="0.25">
      <c r="A102" s="393" t="s">
        <v>35</v>
      </c>
      <c r="B102" s="393"/>
      <c r="C102" s="393"/>
      <c r="D102" s="393"/>
      <c r="E102" s="101"/>
      <c r="F102" s="320"/>
      <c r="G102" s="102">
        <v>112</v>
      </c>
      <c r="H102" s="102" t="s">
        <v>112</v>
      </c>
      <c r="I102" s="103"/>
      <c r="J102" s="122"/>
      <c r="K102" s="103"/>
      <c r="L102" s="103" t="s">
        <v>30</v>
      </c>
    </row>
    <row r="103" spans="1:12" s="40" customFormat="1" ht="36.75" hidden="1" customHeight="1" x14ac:dyDescent="0.25">
      <c r="A103" s="393" t="s">
        <v>61</v>
      </c>
      <c r="B103" s="393"/>
      <c r="C103" s="393"/>
      <c r="D103" s="393"/>
      <c r="E103" s="101"/>
      <c r="F103" s="320"/>
      <c r="G103" s="102">
        <v>112</v>
      </c>
      <c r="H103" s="102">
        <v>226</v>
      </c>
      <c r="I103" s="103">
        <f>SUM(I104:I107)</f>
        <v>0</v>
      </c>
      <c r="J103" s="103">
        <f>SUM(J104:J107)</f>
        <v>0</v>
      </c>
      <c r="K103" s="103">
        <f>SUM(K104:K107)</f>
        <v>0</v>
      </c>
      <c r="L103" s="103" t="s">
        <v>30</v>
      </c>
    </row>
    <row r="104" spans="1:12" s="40" customFormat="1" ht="30" hidden="1" customHeight="1" x14ac:dyDescent="0.25">
      <c r="A104" s="403" t="s">
        <v>67</v>
      </c>
      <c r="B104" s="403"/>
      <c r="C104" s="403"/>
      <c r="D104" s="403"/>
      <c r="E104" s="121"/>
      <c r="F104" s="321"/>
      <c r="G104" s="89">
        <v>112</v>
      </c>
      <c r="H104" s="48" t="s">
        <v>113</v>
      </c>
      <c r="I104" s="63"/>
      <c r="J104" s="64"/>
      <c r="K104" s="63"/>
      <c r="L104" s="63" t="s">
        <v>30</v>
      </c>
    </row>
    <row r="105" spans="1:12" s="40" customFormat="1" ht="36.75" hidden="1" customHeight="1" x14ac:dyDescent="0.25">
      <c r="A105" s="403" t="s">
        <v>106</v>
      </c>
      <c r="B105" s="403"/>
      <c r="C105" s="403"/>
      <c r="D105" s="403"/>
      <c r="E105" s="121"/>
      <c r="F105" s="321"/>
      <c r="G105" s="89">
        <v>112</v>
      </c>
      <c r="H105" s="48" t="s">
        <v>114</v>
      </c>
      <c r="I105" s="63"/>
      <c r="J105" s="64"/>
      <c r="K105" s="63"/>
      <c r="L105" s="63" t="s">
        <v>30</v>
      </c>
    </row>
    <row r="106" spans="1:12" s="40" customFormat="1" ht="37.5" hidden="1" customHeight="1" x14ac:dyDescent="0.25">
      <c r="A106" s="403" t="s">
        <v>70</v>
      </c>
      <c r="B106" s="403"/>
      <c r="C106" s="403"/>
      <c r="D106" s="403"/>
      <c r="E106" s="121"/>
      <c r="F106" s="321"/>
      <c r="G106" s="89">
        <v>112</v>
      </c>
      <c r="H106" s="48" t="s">
        <v>115</v>
      </c>
      <c r="I106" s="63"/>
      <c r="J106" s="64"/>
      <c r="K106" s="63"/>
      <c r="L106" s="63" t="s">
        <v>30</v>
      </c>
    </row>
    <row r="107" spans="1:12" s="40" customFormat="1" ht="31.5" hidden="1" customHeight="1" x14ac:dyDescent="0.25">
      <c r="A107" s="403" t="s">
        <v>72</v>
      </c>
      <c r="B107" s="403"/>
      <c r="C107" s="403"/>
      <c r="D107" s="403"/>
      <c r="E107" s="121"/>
      <c r="F107" s="321"/>
      <c r="G107" s="89">
        <v>112</v>
      </c>
      <c r="H107" s="48" t="s">
        <v>116</v>
      </c>
      <c r="I107" s="63"/>
      <c r="J107" s="64"/>
      <c r="K107" s="63"/>
      <c r="L107" s="63" t="s">
        <v>30</v>
      </c>
    </row>
    <row r="108" spans="1:12" s="40" customFormat="1" ht="30" hidden="1" customHeight="1" x14ac:dyDescent="0.25">
      <c r="A108" s="393" t="s">
        <v>62</v>
      </c>
      <c r="B108" s="393"/>
      <c r="C108" s="393"/>
      <c r="D108" s="393"/>
      <c r="E108" s="101"/>
      <c r="F108" s="320"/>
      <c r="G108" s="102">
        <v>112</v>
      </c>
      <c r="H108" s="102" t="s">
        <v>117</v>
      </c>
      <c r="I108" s="103"/>
      <c r="J108" s="122"/>
      <c r="K108" s="103"/>
      <c r="L108" s="103" t="s">
        <v>30</v>
      </c>
    </row>
    <row r="109" spans="1:12" s="40" customFormat="1" ht="34.5" customHeight="1" x14ac:dyDescent="0.25">
      <c r="A109" s="429" t="s">
        <v>77</v>
      </c>
      <c r="B109" s="429"/>
      <c r="C109" s="429"/>
      <c r="D109" s="429"/>
      <c r="E109" s="117">
        <v>2125</v>
      </c>
      <c r="F109" s="322"/>
      <c r="G109" s="118">
        <v>112</v>
      </c>
      <c r="H109" s="118">
        <v>266</v>
      </c>
      <c r="I109" s="119">
        <f>I111</f>
        <v>0</v>
      </c>
      <c r="J109" s="119">
        <f>J111</f>
        <v>0</v>
      </c>
      <c r="K109" s="119">
        <f>K111</f>
        <v>0</v>
      </c>
      <c r="L109" s="119" t="s">
        <v>30</v>
      </c>
    </row>
    <row r="110" spans="1:12" s="40" customFormat="1" ht="30" hidden="1" customHeight="1" x14ac:dyDescent="0.25">
      <c r="A110" s="393" t="s">
        <v>35</v>
      </c>
      <c r="B110" s="393"/>
      <c r="C110" s="393"/>
      <c r="D110" s="393"/>
      <c r="E110" s="101"/>
      <c r="F110" s="320"/>
      <c r="G110" s="102">
        <v>112</v>
      </c>
      <c r="H110" s="102" t="s">
        <v>78</v>
      </c>
      <c r="I110" s="103"/>
      <c r="J110" s="122"/>
      <c r="K110" s="103"/>
      <c r="L110" s="103" t="s">
        <v>30</v>
      </c>
    </row>
    <row r="111" spans="1:12" s="40" customFormat="1" ht="34.5" customHeight="1" x14ac:dyDescent="0.25">
      <c r="A111" s="393" t="s">
        <v>61</v>
      </c>
      <c r="B111" s="393"/>
      <c r="C111" s="393"/>
      <c r="D111" s="393"/>
      <c r="E111" s="101"/>
      <c r="F111" s="320"/>
      <c r="G111" s="102">
        <v>112</v>
      </c>
      <c r="H111" s="102">
        <v>266</v>
      </c>
      <c r="I111" s="103">
        <v>0</v>
      </c>
      <c r="J111" s="103">
        <f>SUM(J112:J113)</f>
        <v>0</v>
      </c>
      <c r="K111" s="103">
        <f>SUM(K112:K113)</f>
        <v>0</v>
      </c>
      <c r="L111" s="103" t="s">
        <v>30</v>
      </c>
    </row>
    <row r="112" spans="1:12" s="40" customFormat="1" ht="26.25" hidden="1" customHeight="1" x14ac:dyDescent="0.25">
      <c r="A112" s="403" t="s">
        <v>67</v>
      </c>
      <c r="B112" s="403"/>
      <c r="C112" s="403"/>
      <c r="D112" s="403"/>
      <c r="E112" s="121"/>
      <c r="F112" s="321"/>
      <c r="G112" s="89">
        <v>112</v>
      </c>
      <c r="H112" s="48" t="s">
        <v>79</v>
      </c>
      <c r="I112" s="63"/>
      <c r="J112" s="64"/>
      <c r="K112" s="63"/>
      <c r="L112" s="63" t="s">
        <v>30</v>
      </c>
    </row>
    <row r="113" spans="1:12" s="40" customFormat="1" ht="30" hidden="1" customHeight="1" x14ac:dyDescent="0.25">
      <c r="A113" s="403" t="s">
        <v>72</v>
      </c>
      <c r="B113" s="403"/>
      <c r="C113" s="403"/>
      <c r="D113" s="403"/>
      <c r="E113" s="121"/>
      <c r="F113" s="321"/>
      <c r="G113" s="89">
        <v>112</v>
      </c>
      <c r="H113" s="48" t="s">
        <v>82</v>
      </c>
      <c r="I113" s="63"/>
      <c r="J113" s="64"/>
      <c r="K113" s="63"/>
      <c r="L113" s="63" t="s">
        <v>30</v>
      </c>
    </row>
    <row r="114" spans="1:12" s="40" customFormat="1" ht="30.75" hidden="1" customHeight="1" x14ac:dyDescent="0.25">
      <c r="A114" s="393" t="s">
        <v>62</v>
      </c>
      <c r="B114" s="393"/>
      <c r="C114" s="393"/>
      <c r="D114" s="393"/>
      <c r="E114" s="101"/>
      <c r="F114" s="320"/>
      <c r="G114" s="102">
        <v>112</v>
      </c>
      <c r="H114" s="102" t="s">
        <v>118</v>
      </c>
      <c r="I114" s="103"/>
      <c r="J114" s="122"/>
      <c r="K114" s="103"/>
      <c r="L114" s="103" t="s">
        <v>30</v>
      </c>
    </row>
    <row r="115" spans="1:12" s="40" customFormat="1" ht="36" hidden="1" customHeight="1" x14ac:dyDescent="0.25">
      <c r="A115" s="423" t="s">
        <v>119</v>
      </c>
      <c r="B115" s="423"/>
      <c r="C115" s="423"/>
      <c r="D115" s="423"/>
      <c r="E115" s="113">
        <v>2130</v>
      </c>
      <c r="F115" s="323"/>
      <c r="G115" s="114">
        <v>113</v>
      </c>
      <c r="H115" s="114"/>
      <c r="I115" s="115">
        <f>I116</f>
        <v>0</v>
      </c>
      <c r="J115" s="115">
        <f>J116</f>
        <v>0</v>
      </c>
      <c r="K115" s="115">
        <f>K116</f>
        <v>0</v>
      </c>
      <c r="L115" s="116" t="s">
        <v>30</v>
      </c>
    </row>
    <row r="116" spans="1:12" s="40" customFormat="1" ht="39.75" hidden="1" customHeight="1" x14ac:dyDescent="0.25">
      <c r="A116" s="429" t="s">
        <v>111</v>
      </c>
      <c r="B116" s="429"/>
      <c r="C116" s="429"/>
      <c r="D116" s="429"/>
      <c r="E116" s="117">
        <v>2131</v>
      </c>
      <c r="F116" s="322"/>
      <c r="G116" s="118">
        <v>113</v>
      </c>
      <c r="H116" s="118">
        <v>226</v>
      </c>
      <c r="I116" s="119">
        <f>I117+I118+I123</f>
        <v>0</v>
      </c>
      <c r="J116" s="119">
        <f>J117+J118+J123</f>
        <v>0</v>
      </c>
      <c r="K116" s="119">
        <f>K117+K118+K123</f>
        <v>0</v>
      </c>
      <c r="L116" s="120" t="s">
        <v>30</v>
      </c>
    </row>
    <row r="117" spans="1:12" s="40" customFormat="1" ht="26.25" hidden="1" customHeight="1" x14ac:dyDescent="0.25">
      <c r="A117" s="393" t="s">
        <v>35</v>
      </c>
      <c r="B117" s="393"/>
      <c r="C117" s="393"/>
      <c r="D117" s="393"/>
      <c r="E117" s="101"/>
      <c r="F117" s="320"/>
      <c r="G117" s="102">
        <v>113</v>
      </c>
      <c r="H117" s="102" t="s">
        <v>112</v>
      </c>
      <c r="I117" s="103"/>
      <c r="J117" s="122"/>
      <c r="K117" s="103"/>
      <c r="L117" s="104" t="s">
        <v>30</v>
      </c>
    </row>
    <row r="118" spans="1:12" s="40" customFormat="1" ht="24.75" hidden="1" customHeight="1" x14ac:dyDescent="0.25">
      <c r="A118" s="393" t="s">
        <v>61</v>
      </c>
      <c r="B118" s="393"/>
      <c r="C118" s="393"/>
      <c r="D118" s="393"/>
      <c r="E118" s="101"/>
      <c r="F118" s="320"/>
      <c r="G118" s="102">
        <v>113</v>
      </c>
      <c r="H118" s="102">
        <v>226</v>
      </c>
      <c r="I118" s="103">
        <f>SUM(I119:I122)</f>
        <v>0</v>
      </c>
      <c r="J118" s="103">
        <f>SUM(J119:J122)</f>
        <v>0</v>
      </c>
      <c r="K118" s="103">
        <f>SUM(K119:K122)</f>
        <v>0</v>
      </c>
      <c r="L118" s="104" t="s">
        <v>30</v>
      </c>
    </row>
    <row r="119" spans="1:12" s="40" customFormat="1" ht="23.25" hidden="1" customHeight="1" x14ac:dyDescent="0.25">
      <c r="A119" s="403" t="s">
        <v>67</v>
      </c>
      <c r="B119" s="403"/>
      <c r="C119" s="403"/>
      <c r="D119" s="403"/>
      <c r="E119" s="121"/>
      <c r="F119" s="321"/>
      <c r="G119" s="89">
        <v>113</v>
      </c>
      <c r="H119" s="48" t="s">
        <v>113</v>
      </c>
      <c r="I119" s="63"/>
      <c r="J119" s="64"/>
      <c r="K119" s="63"/>
      <c r="L119" s="65" t="s">
        <v>30</v>
      </c>
    </row>
    <row r="120" spans="1:12" s="40" customFormat="1" ht="23.25" hidden="1" customHeight="1" x14ac:dyDescent="0.25">
      <c r="A120" s="403" t="s">
        <v>106</v>
      </c>
      <c r="B120" s="403"/>
      <c r="C120" s="403"/>
      <c r="D120" s="403"/>
      <c r="E120" s="121"/>
      <c r="F120" s="321"/>
      <c r="G120" s="89">
        <v>113</v>
      </c>
      <c r="H120" s="48" t="s">
        <v>114</v>
      </c>
      <c r="I120" s="63"/>
      <c r="J120" s="64"/>
      <c r="K120" s="63"/>
      <c r="L120" s="65" t="s">
        <v>30</v>
      </c>
    </row>
    <row r="121" spans="1:12" s="40" customFormat="1" ht="20.25" hidden="1" customHeight="1" x14ac:dyDescent="0.25">
      <c r="A121" s="403" t="s">
        <v>70</v>
      </c>
      <c r="B121" s="403"/>
      <c r="C121" s="403"/>
      <c r="D121" s="403"/>
      <c r="E121" s="121"/>
      <c r="F121" s="321"/>
      <c r="G121" s="89">
        <v>113</v>
      </c>
      <c r="H121" s="48" t="s">
        <v>115</v>
      </c>
      <c r="I121" s="63"/>
      <c r="J121" s="64"/>
      <c r="K121" s="63"/>
      <c r="L121" s="65" t="s">
        <v>30</v>
      </c>
    </row>
    <row r="122" spans="1:12" s="40" customFormat="1" ht="26.25" hidden="1" customHeight="1" x14ac:dyDescent="0.25">
      <c r="A122" s="403" t="s">
        <v>72</v>
      </c>
      <c r="B122" s="403"/>
      <c r="C122" s="403"/>
      <c r="D122" s="403"/>
      <c r="E122" s="121"/>
      <c r="F122" s="321"/>
      <c r="G122" s="89">
        <v>113</v>
      </c>
      <c r="H122" s="48" t="s">
        <v>116</v>
      </c>
      <c r="I122" s="63"/>
      <c r="J122" s="64"/>
      <c r="K122" s="63"/>
      <c r="L122" s="65" t="s">
        <v>30</v>
      </c>
    </row>
    <row r="123" spans="1:12" s="40" customFormat="1" ht="24.75" hidden="1" customHeight="1" x14ac:dyDescent="0.25">
      <c r="A123" s="393" t="s">
        <v>62</v>
      </c>
      <c r="B123" s="393"/>
      <c r="C123" s="393"/>
      <c r="D123" s="393"/>
      <c r="E123" s="101"/>
      <c r="F123" s="320"/>
      <c r="G123" s="102">
        <v>113</v>
      </c>
      <c r="H123" s="102" t="s">
        <v>117</v>
      </c>
      <c r="I123" s="103"/>
      <c r="J123" s="122"/>
      <c r="K123" s="103"/>
      <c r="L123" s="104" t="s">
        <v>30</v>
      </c>
    </row>
    <row r="124" spans="1:12" s="80" customFormat="1" ht="47.25" customHeight="1" x14ac:dyDescent="0.25">
      <c r="A124" s="423" t="s">
        <v>120</v>
      </c>
      <c r="B124" s="423"/>
      <c r="C124" s="423"/>
      <c r="D124" s="423"/>
      <c r="E124" s="113">
        <v>2140</v>
      </c>
      <c r="F124" s="323"/>
      <c r="G124" s="114">
        <v>119</v>
      </c>
      <c r="H124" s="114"/>
      <c r="I124" s="115">
        <f>I126+I136</f>
        <v>15015552.98</v>
      </c>
      <c r="J124" s="115">
        <f>J126+J136</f>
        <v>13831778.890000001</v>
      </c>
      <c r="K124" s="115">
        <f>K126+K136</f>
        <v>13831778.890000001</v>
      </c>
      <c r="L124" s="116" t="s">
        <v>30</v>
      </c>
    </row>
    <row r="125" spans="1:12" s="80" customFormat="1" ht="18.75" customHeight="1" x14ac:dyDescent="0.25">
      <c r="A125" s="431" t="s">
        <v>53</v>
      </c>
      <c r="B125" s="431"/>
      <c r="C125" s="431"/>
      <c r="D125" s="431"/>
      <c r="E125" s="91"/>
      <c r="F125" s="312"/>
      <c r="G125" s="48"/>
      <c r="H125" s="48"/>
      <c r="I125" s="77"/>
      <c r="J125" s="64"/>
      <c r="K125" s="77"/>
      <c r="L125" s="65" t="s">
        <v>30</v>
      </c>
    </row>
    <row r="126" spans="1:12" s="80" customFormat="1" ht="31.5" customHeight="1" x14ac:dyDescent="0.25">
      <c r="A126" s="430" t="s">
        <v>121</v>
      </c>
      <c r="B126" s="430"/>
      <c r="C126" s="430"/>
      <c r="D126" s="430"/>
      <c r="E126" s="117">
        <v>2141</v>
      </c>
      <c r="F126" s="322"/>
      <c r="G126" s="118">
        <v>119</v>
      </c>
      <c r="H126" s="118">
        <v>213</v>
      </c>
      <c r="I126" s="119">
        <f>I127+I128+I133</f>
        <v>15015552.98</v>
      </c>
      <c r="J126" s="119">
        <f>J127+J128+J133</f>
        <v>13831778.890000001</v>
      </c>
      <c r="K126" s="119">
        <f>K127+K128+K133</f>
        <v>13831778.890000001</v>
      </c>
      <c r="L126" s="120" t="s">
        <v>30</v>
      </c>
    </row>
    <row r="127" spans="1:12" s="40" customFormat="1" ht="39" customHeight="1" x14ac:dyDescent="0.25">
      <c r="A127" s="393" t="s">
        <v>35</v>
      </c>
      <c r="B127" s="393"/>
      <c r="C127" s="393"/>
      <c r="D127" s="393"/>
      <c r="E127" s="101"/>
      <c r="F127" s="320" t="s">
        <v>323</v>
      </c>
      <c r="G127" s="102">
        <v>119</v>
      </c>
      <c r="H127" s="102" t="s">
        <v>122</v>
      </c>
      <c r="I127" s="103">
        <v>332200</v>
      </c>
      <c r="J127" s="103">
        <f>J52*30.2/100</f>
        <v>332200</v>
      </c>
      <c r="K127" s="103">
        <f>K52*30.2/100</f>
        <v>332200</v>
      </c>
      <c r="L127" s="104" t="s">
        <v>30</v>
      </c>
    </row>
    <row r="128" spans="1:12" s="40" customFormat="1" ht="32.25" customHeight="1" x14ac:dyDescent="0.25">
      <c r="A128" s="393" t="s">
        <v>61</v>
      </c>
      <c r="B128" s="393"/>
      <c r="C128" s="393"/>
      <c r="D128" s="393"/>
      <c r="E128" s="101"/>
      <c r="F128" s="320" t="s">
        <v>447</v>
      </c>
      <c r="G128" s="102">
        <v>119</v>
      </c>
      <c r="H128" s="102">
        <v>213</v>
      </c>
      <c r="I128" s="103">
        <f>SUM(I129:I132)</f>
        <v>13326850</v>
      </c>
      <c r="J128" s="103">
        <f>SUM(J129:J132)</f>
        <v>12240200</v>
      </c>
      <c r="K128" s="103">
        <f>SUM(K129:K132)</f>
        <v>12240200</v>
      </c>
      <c r="L128" s="104" t="s">
        <v>30</v>
      </c>
    </row>
    <row r="129" spans="1:12" s="40" customFormat="1" ht="15.75" hidden="1" customHeight="1" x14ac:dyDescent="0.25">
      <c r="A129" s="403" t="s">
        <v>67</v>
      </c>
      <c r="B129" s="403"/>
      <c r="C129" s="403"/>
      <c r="D129" s="403"/>
      <c r="E129" s="121"/>
      <c r="F129" s="320" t="s">
        <v>447</v>
      </c>
      <c r="G129" s="89">
        <v>119</v>
      </c>
      <c r="H129" s="48" t="s">
        <v>123</v>
      </c>
      <c r="I129" s="63"/>
      <c r="J129" s="64"/>
      <c r="K129" s="63"/>
      <c r="L129" s="65" t="s">
        <v>30</v>
      </c>
    </row>
    <row r="130" spans="1:12" s="40" customFormat="1" ht="51" customHeight="1" x14ac:dyDescent="0.25">
      <c r="A130" s="403" t="s">
        <v>68</v>
      </c>
      <c r="B130" s="403"/>
      <c r="C130" s="403"/>
      <c r="D130" s="403"/>
      <c r="E130" s="121"/>
      <c r="F130" s="331" t="s">
        <v>447</v>
      </c>
      <c r="G130" s="89">
        <v>119</v>
      </c>
      <c r="H130" s="48" t="s">
        <v>124</v>
      </c>
      <c r="I130" s="283">
        <f>8115300+712600</f>
        <v>8827900</v>
      </c>
      <c r="J130" s="63">
        <v>8115300</v>
      </c>
      <c r="K130" s="63">
        <v>8115300</v>
      </c>
      <c r="L130" s="65" t="s">
        <v>30</v>
      </c>
    </row>
    <row r="131" spans="1:12" s="40" customFormat="1" ht="48" customHeight="1" x14ac:dyDescent="0.25">
      <c r="A131" s="403" t="s">
        <v>70</v>
      </c>
      <c r="B131" s="403"/>
      <c r="C131" s="403"/>
      <c r="D131" s="403"/>
      <c r="E131" s="121"/>
      <c r="F131" s="331" t="s">
        <v>447</v>
      </c>
      <c r="G131" s="89">
        <v>119</v>
      </c>
      <c r="H131" s="48" t="s">
        <v>125</v>
      </c>
      <c r="I131" s="63">
        <f>3484400+303550</f>
        <v>3787950</v>
      </c>
      <c r="J131" s="63">
        <v>3484400</v>
      </c>
      <c r="K131" s="63">
        <v>3484400</v>
      </c>
      <c r="L131" s="65" t="s">
        <v>30</v>
      </c>
    </row>
    <row r="132" spans="1:12" s="150" customFormat="1" ht="48" customHeight="1" x14ac:dyDescent="0.25">
      <c r="A132" s="403" t="s">
        <v>72</v>
      </c>
      <c r="B132" s="403"/>
      <c r="C132" s="403"/>
      <c r="D132" s="403"/>
      <c r="E132" s="121"/>
      <c r="F132" s="331" t="s">
        <v>447</v>
      </c>
      <c r="G132" s="290">
        <v>119</v>
      </c>
      <c r="H132" s="289" t="s">
        <v>126</v>
      </c>
      <c r="I132" s="90">
        <f>640500+70500</f>
        <v>711000</v>
      </c>
      <c r="J132" s="90">
        <v>640500</v>
      </c>
      <c r="K132" s="90">
        <f>J132</f>
        <v>640500</v>
      </c>
      <c r="L132" s="65" t="s">
        <v>30</v>
      </c>
    </row>
    <row r="133" spans="1:12" s="40" customFormat="1" ht="60.75" customHeight="1" x14ac:dyDescent="0.25">
      <c r="A133" s="393" t="s">
        <v>62</v>
      </c>
      <c r="B133" s="393"/>
      <c r="C133" s="393"/>
      <c r="D133" s="393"/>
      <c r="E133" s="101"/>
      <c r="F133" s="320"/>
      <c r="G133" s="102">
        <v>119</v>
      </c>
      <c r="H133" s="102" t="s">
        <v>127</v>
      </c>
      <c r="I133" s="103">
        <f>SUM(I134:I169)</f>
        <v>1356502.98</v>
      </c>
      <c r="J133" s="103">
        <f t="shared" ref="J133:K133" si="3">SUM(J134:J169)</f>
        <v>1259378.8900000001</v>
      </c>
      <c r="K133" s="103">
        <f t="shared" si="3"/>
        <v>1259378.8900000001</v>
      </c>
      <c r="L133" s="104" t="s">
        <v>30</v>
      </c>
    </row>
    <row r="134" spans="1:12" s="80" customFormat="1" ht="20.25" customHeight="1" x14ac:dyDescent="0.25">
      <c r="A134" s="391" t="s">
        <v>75</v>
      </c>
      <c r="B134" s="391"/>
      <c r="C134" s="391"/>
      <c r="D134" s="391"/>
      <c r="E134" s="91"/>
      <c r="F134" s="312" t="s">
        <v>323</v>
      </c>
      <c r="G134" s="48">
        <v>119</v>
      </c>
      <c r="H134" s="48" t="s">
        <v>515</v>
      </c>
      <c r="I134" s="77">
        <v>10270.969999999999</v>
      </c>
      <c r="J134" s="77">
        <v>0</v>
      </c>
      <c r="K134" s="77">
        <v>0</v>
      </c>
      <c r="L134" s="79" t="s">
        <v>30</v>
      </c>
    </row>
    <row r="135" spans="1:12" s="80" customFormat="1" ht="102.75" customHeight="1" x14ac:dyDescent="0.25">
      <c r="A135" s="391" t="s">
        <v>92</v>
      </c>
      <c r="B135" s="391"/>
      <c r="C135" s="391"/>
      <c r="D135" s="391"/>
      <c r="E135" s="91"/>
      <c r="F135" s="312" t="s">
        <v>450</v>
      </c>
      <c r="G135" s="48">
        <v>119</v>
      </c>
      <c r="H135" s="48" t="s">
        <v>408</v>
      </c>
      <c r="I135" s="77">
        <v>0</v>
      </c>
      <c r="J135" s="78">
        <v>0</v>
      </c>
      <c r="K135" s="77">
        <v>0</v>
      </c>
      <c r="L135" s="79" t="s">
        <v>30</v>
      </c>
    </row>
    <row r="136" spans="1:12" s="80" customFormat="1" ht="0.75" hidden="1" customHeight="1" x14ac:dyDescent="0.25">
      <c r="A136" s="430" t="s">
        <v>128</v>
      </c>
      <c r="B136" s="430"/>
      <c r="C136" s="430"/>
      <c r="D136" s="430"/>
      <c r="E136" s="117">
        <v>2142</v>
      </c>
      <c r="F136" s="312" t="s">
        <v>449</v>
      </c>
      <c r="G136" s="118">
        <v>119</v>
      </c>
      <c r="H136" s="118"/>
      <c r="I136" s="119"/>
      <c r="J136" s="123"/>
      <c r="K136" s="119"/>
      <c r="L136" s="79" t="s">
        <v>30</v>
      </c>
    </row>
    <row r="137" spans="1:12" s="80" customFormat="1" ht="30" hidden="1" customHeight="1" x14ac:dyDescent="0.25">
      <c r="A137" s="423" t="s">
        <v>129</v>
      </c>
      <c r="B137" s="423"/>
      <c r="C137" s="423"/>
      <c r="D137" s="423"/>
      <c r="E137" s="113">
        <v>2150</v>
      </c>
      <c r="F137" s="312" t="s">
        <v>448</v>
      </c>
      <c r="G137" s="114">
        <v>131</v>
      </c>
      <c r="H137" s="114"/>
      <c r="I137" s="115"/>
      <c r="J137" s="124"/>
      <c r="K137" s="115"/>
      <c r="L137" s="79" t="s">
        <v>30</v>
      </c>
    </row>
    <row r="138" spans="1:12" s="80" customFormat="1" ht="43.5" hidden="1" customHeight="1" x14ac:dyDescent="0.25">
      <c r="A138" s="426" t="s">
        <v>130</v>
      </c>
      <c r="B138" s="426"/>
      <c r="C138" s="426"/>
      <c r="D138" s="426"/>
      <c r="E138" s="113">
        <v>2160</v>
      </c>
      <c r="F138" s="323"/>
      <c r="G138" s="114">
        <v>134</v>
      </c>
      <c r="H138" s="114"/>
      <c r="I138" s="115"/>
      <c r="J138" s="124"/>
      <c r="K138" s="115"/>
      <c r="L138" s="79" t="s">
        <v>30</v>
      </c>
    </row>
    <row r="139" spans="1:12" s="80" customFormat="1" ht="34.5" hidden="1" customHeight="1" x14ac:dyDescent="0.25">
      <c r="A139" s="426" t="s">
        <v>131</v>
      </c>
      <c r="B139" s="426"/>
      <c r="C139" s="426"/>
      <c r="D139" s="426"/>
      <c r="E139" s="113">
        <v>2170</v>
      </c>
      <c r="F139" s="323"/>
      <c r="G139" s="114">
        <v>139</v>
      </c>
      <c r="H139" s="114"/>
      <c r="I139" s="115">
        <f>I141+I142</f>
        <v>0</v>
      </c>
      <c r="J139" s="115">
        <f>J141+J142</f>
        <v>0</v>
      </c>
      <c r="K139" s="115">
        <f>K141+K142</f>
        <v>0</v>
      </c>
      <c r="L139" s="79" t="s">
        <v>30</v>
      </c>
    </row>
    <row r="140" spans="1:12" s="80" customFormat="1" ht="36.75" hidden="1" customHeight="1" x14ac:dyDescent="0.25">
      <c r="A140" s="427" t="s">
        <v>53</v>
      </c>
      <c r="B140" s="427"/>
      <c r="C140" s="427"/>
      <c r="D140" s="427"/>
      <c r="E140" s="91"/>
      <c r="F140" s="312"/>
      <c r="G140" s="48"/>
      <c r="H140" s="48"/>
      <c r="I140" s="77"/>
      <c r="J140" s="64"/>
      <c r="K140" s="77"/>
      <c r="L140" s="79" t="s">
        <v>30</v>
      </c>
    </row>
    <row r="141" spans="1:12" s="80" customFormat="1" ht="41.25" hidden="1" customHeight="1" x14ac:dyDescent="0.25">
      <c r="A141" s="428" t="s">
        <v>132</v>
      </c>
      <c r="B141" s="428"/>
      <c r="C141" s="428"/>
      <c r="D141" s="428"/>
      <c r="E141" s="117">
        <v>2171</v>
      </c>
      <c r="F141" s="322"/>
      <c r="G141" s="118">
        <v>139</v>
      </c>
      <c r="H141" s="118"/>
      <c r="I141" s="119"/>
      <c r="J141" s="123"/>
      <c r="K141" s="119"/>
      <c r="L141" s="79" t="s">
        <v>30</v>
      </c>
    </row>
    <row r="142" spans="1:12" s="80" customFormat="1" ht="35.25" hidden="1" customHeight="1" x14ac:dyDescent="0.25">
      <c r="A142" s="428" t="s">
        <v>133</v>
      </c>
      <c r="B142" s="428"/>
      <c r="C142" s="428"/>
      <c r="D142" s="428"/>
      <c r="E142" s="117">
        <v>2172</v>
      </c>
      <c r="F142" s="322"/>
      <c r="G142" s="118">
        <v>139</v>
      </c>
      <c r="H142" s="118"/>
      <c r="I142" s="119"/>
      <c r="J142" s="123"/>
      <c r="K142" s="119"/>
      <c r="L142" s="79" t="s">
        <v>30</v>
      </c>
    </row>
    <row r="143" spans="1:12" s="112" customFormat="1" ht="28.5" hidden="1" customHeight="1" x14ac:dyDescent="0.25">
      <c r="A143" s="419" t="s">
        <v>134</v>
      </c>
      <c r="B143" s="419"/>
      <c r="C143" s="419"/>
      <c r="D143" s="419"/>
      <c r="E143" s="81">
        <v>2200</v>
      </c>
      <c r="F143" s="324"/>
      <c r="G143" s="82">
        <v>300</v>
      </c>
      <c r="H143" s="82"/>
      <c r="I143" s="111">
        <f>I144+I164+I165+I166</f>
        <v>0</v>
      </c>
      <c r="J143" s="111">
        <f>J144+J164+J165+J166</f>
        <v>0</v>
      </c>
      <c r="K143" s="111">
        <f>K144+K164+K165+K166</f>
        <v>0</v>
      </c>
      <c r="L143" s="79" t="s">
        <v>30</v>
      </c>
    </row>
    <row r="144" spans="1:12" s="40" customFormat="1" ht="39" hidden="1" customHeight="1" x14ac:dyDescent="0.25">
      <c r="A144" s="423" t="s">
        <v>135</v>
      </c>
      <c r="B144" s="423"/>
      <c r="C144" s="423"/>
      <c r="D144" s="423"/>
      <c r="E144" s="113">
        <v>2210</v>
      </c>
      <c r="F144" s="323"/>
      <c r="G144" s="114">
        <v>320</v>
      </c>
      <c r="H144" s="114"/>
      <c r="I144" s="115">
        <f>I145</f>
        <v>0</v>
      </c>
      <c r="J144" s="115">
        <f>J145</f>
        <v>0</v>
      </c>
      <c r="K144" s="115">
        <f>K145</f>
        <v>0</v>
      </c>
      <c r="L144" s="79" t="s">
        <v>30</v>
      </c>
    </row>
    <row r="145" spans="1:12" s="80" customFormat="1" ht="35.25" hidden="1" customHeight="1" x14ac:dyDescent="0.25">
      <c r="A145" s="429" t="s">
        <v>136</v>
      </c>
      <c r="B145" s="429"/>
      <c r="C145" s="429"/>
      <c r="D145" s="429"/>
      <c r="E145" s="117">
        <v>2211</v>
      </c>
      <c r="F145" s="322"/>
      <c r="G145" s="118">
        <v>321</v>
      </c>
      <c r="H145" s="118"/>
      <c r="I145" s="119">
        <f>I146+I155</f>
        <v>0</v>
      </c>
      <c r="J145" s="119">
        <f>J146+J155</f>
        <v>0</v>
      </c>
      <c r="K145" s="119">
        <f>K146+K155</f>
        <v>0</v>
      </c>
      <c r="L145" s="79" t="s">
        <v>30</v>
      </c>
    </row>
    <row r="146" spans="1:12" s="80" customFormat="1" ht="33" hidden="1" customHeight="1" x14ac:dyDescent="0.25">
      <c r="A146" s="425" t="s">
        <v>137</v>
      </c>
      <c r="B146" s="425"/>
      <c r="C146" s="425"/>
      <c r="D146" s="425"/>
      <c r="E146" s="125"/>
      <c r="F146" s="325"/>
      <c r="G146" s="126">
        <v>321</v>
      </c>
      <c r="H146" s="126">
        <v>262</v>
      </c>
      <c r="I146" s="127">
        <f>I147+I148+I153</f>
        <v>0</v>
      </c>
      <c r="J146" s="127">
        <f>J147+J148+J153</f>
        <v>0</v>
      </c>
      <c r="K146" s="127">
        <f>K147+K148+K153</f>
        <v>0</v>
      </c>
      <c r="L146" s="79" t="s">
        <v>30</v>
      </c>
    </row>
    <row r="147" spans="1:12" s="40" customFormat="1" ht="36" hidden="1" customHeight="1" x14ac:dyDescent="0.25">
      <c r="A147" s="393" t="s">
        <v>35</v>
      </c>
      <c r="B147" s="393"/>
      <c r="C147" s="393"/>
      <c r="D147" s="393"/>
      <c r="E147" s="101"/>
      <c r="F147" s="320"/>
      <c r="G147" s="102">
        <v>321</v>
      </c>
      <c r="H147" s="102" t="s">
        <v>138</v>
      </c>
      <c r="I147" s="103"/>
      <c r="J147" s="122"/>
      <c r="K147" s="103"/>
      <c r="L147" s="79" t="s">
        <v>30</v>
      </c>
    </row>
    <row r="148" spans="1:12" s="40" customFormat="1" ht="39" hidden="1" customHeight="1" x14ac:dyDescent="0.25">
      <c r="A148" s="393" t="s">
        <v>61</v>
      </c>
      <c r="B148" s="393"/>
      <c r="C148" s="393"/>
      <c r="D148" s="393"/>
      <c r="E148" s="101"/>
      <c r="F148" s="320"/>
      <c r="G148" s="102">
        <v>321</v>
      </c>
      <c r="H148" s="102">
        <v>262</v>
      </c>
      <c r="I148" s="103">
        <f>SUM(I149:I152)</f>
        <v>0</v>
      </c>
      <c r="J148" s="103">
        <f>SUM(J149:J152)</f>
        <v>0</v>
      </c>
      <c r="K148" s="103">
        <f>SUM(K149:K152)</f>
        <v>0</v>
      </c>
      <c r="L148" s="79" t="s">
        <v>30</v>
      </c>
    </row>
    <row r="149" spans="1:12" s="40" customFormat="1" ht="33.75" hidden="1" customHeight="1" x14ac:dyDescent="0.25">
      <c r="A149" s="403" t="s">
        <v>67</v>
      </c>
      <c r="B149" s="403"/>
      <c r="C149" s="403"/>
      <c r="D149" s="403"/>
      <c r="E149" s="121"/>
      <c r="F149" s="321"/>
      <c r="G149" s="89">
        <v>321</v>
      </c>
      <c r="H149" s="48" t="s">
        <v>139</v>
      </c>
      <c r="I149" s="63"/>
      <c r="J149" s="64"/>
      <c r="K149" s="63"/>
      <c r="L149" s="79" t="s">
        <v>30</v>
      </c>
    </row>
    <row r="150" spans="1:12" s="40" customFormat="1" ht="40.5" hidden="1" customHeight="1" x14ac:dyDescent="0.25">
      <c r="A150" s="403" t="s">
        <v>106</v>
      </c>
      <c r="B150" s="403"/>
      <c r="C150" s="403"/>
      <c r="D150" s="403"/>
      <c r="E150" s="121"/>
      <c r="F150" s="321"/>
      <c r="G150" s="89">
        <v>321</v>
      </c>
      <c r="H150" s="48" t="s">
        <v>140</v>
      </c>
      <c r="I150" s="63"/>
      <c r="J150" s="64"/>
      <c r="K150" s="63"/>
      <c r="L150" s="79" t="s">
        <v>30</v>
      </c>
    </row>
    <row r="151" spans="1:12" s="40" customFormat="1" ht="41.25" hidden="1" customHeight="1" x14ac:dyDescent="0.25">
      <c r="A151" s="403" t="s">
        <v>70</v>
      </c>
      <c r="B151" s="403"/>
      <c r="C151" s="403"/>
      <c r="D151" s="403"/>
      <c r="E151" s="121"/>
      <c r="F151" s="321"/>
      <c r="G151" s="89">
        <v>321</v>
      </c>
      <c r="H151" s="48" t="s">
        <v>141</v>
      </c>
      <c r="I151" s="63"/>
      <c r="J151" s="64"/>
      <c r="K151" s="63"/>
      <c r="L151" s="79" t="s">
        <v>30</v>
      </c>
    </row>
    <row r="152" spans="1:12" s="40" customFormat="1" ht="1.5" hidden="1" customHeight="1" x14ac:dyDescent="0.25">
      <c r="A152" s="403" t="s">
        <v>72</v>
      </c>
      <c r="B152" s="403"/>
      <c r="C152" s="403"/>
      <c r="D152" s="403"/>
      <c r="E152" s="121"/>
      <c r="F152" s="321"/>
      <c r="G152" s="89">
        <v>321</v>
      </c>
      <c r="H152" s="48" t="s">
        <v>142</v>
      </c>
      <c r="I152" s="63"/>
      <c r="J152" s="64"/>
      <c r="K152" s="63"/>
      <c r="L152" s="79" t="s">
        <v>30</v>
      </c>
    </row>
    <row r="153" spans="1:12" s="40" customFormat="1" ht="30.75" hidden="1" customHeight="1" x14ac:dyDescent="0.25">
      <c r="A153" s="393" t="s">
        <v>62</v>
      </c>
      <c r="B153" s="393"/>
      <c r="C153" s="393"/>
      <c r="D153" s="393"/>
      <c r="E153" s="101"/>
      <c r="F153" s="320"/>
      <c r="G153" s="102">
        <v>321</v>
      </c>
      <c r="H153" s="102" t="s">
        <v>143</v>
      </c>
      <c r="I153" s="103">
        <f>SUM(I154)</f>
        <v>0</v>
      </c>
      <c r="J153" s="103">
        <f>SUM(J154)</f>
        <v>0</v>
      </c>
      <c r="K153" s="103">
        <f>SUM(K154)</f>
        <v>0</v>
      </c>
      <c r="L153" s="79" t="s">
        <v>30</v>
      </c>
    </row>
    <row r="154" spans="1:12" s="40" customFormat="1" ht="39" hidden="1" customHeight="1" x14ac:dyDescent="0.25">
      <c r="A154" s="403" t="s">
        <v>101</v>
      </c>
      <c r="B154" s="403"/>
      <c r="C154" s="403"/>
      <c r="D154" s="403"/>
      <c r="E154" s="121"/>
      <c r="F154" s="321"/>
      <c r="G154" s="89">
        <v>321</v>
      </c>
      <c r="H154" s="48" t="s">
        <v>144</v>
      </c>
      <c r="I154" s="63"/>
      <c r="J154" s="64"/>
      <c r="K154" s="63"/>
      <c r="L154" s="79" t="s">
        <v>30</v>
      </c>
    </row>
    <row r="155" spans="1:12" s="80" customFormat="1" ht="42" hidden="1" customHeight="1" x14ac:dyDescent="0.25">
      <c r="A155" s="425" t="s">
        <v>145</v>
      </c>
      <c r="B155" s="425"/>
      <c r="C155" s="425"/>
      <c r="D155" s="425"/>
      <c r="E155" s="125"/>
      <c r="F155" s="325"/>
      <c r="G155" s="126">
        <v>321</v>
      </c>
      <c r="H155" s="126">
        <v>264</v>
      </c>
      <c r="I155" s="127">
        <f>I156+I157+I162</f>
        <v>0</v>
      </c>
      <c r="J155" s="127">
        <f>J156+J157+J162</f>
        <v>0</v>
      </c>
      <c r="K155" s="127">
        <f>K156+K157+K162</f>
        <v>0</v>
      </c>
      <c r="L155" s="79" t="s">
        <v>30</v>
      </c>
    </row>
    <row r="156" spans="1:12" s="40" customFormat="1" ht="39" hidden="1" customHeight="1" x14ac:dyDescent="0.25">
      <c r="A156" s="393" t="s">
        <v>35</v>
      </c>
      <c r="B156" s="393"/>
      <c r="C156" s="393"/>
      <c r="D156" s="393"/>
      <c r="E156" s="101"/>
      <c r="F156" s="320"/>
      <c r="G156" s="102">
        <v>321</v>
      </c>
      <c r="H156" s="102" t="s">
        <v>146</v>
      </c>
      <c r="I156" s="103"/>
      <c r="J156" s="122"/>
      <c r="K156" s="103"/>
      <c r="L156" s="79" t="s">
        <v>30</v>
      </c>
    </row>
    <row r="157" spans="1:12" s="40" customFormat="1" ht="33.75" hidden="1" customHeight="1" x14ac:dyDescent="0.25">
      <c r="A157" s="393" t="s">
        <v>61</v>
      </c>
      <c r="B157" s="393"/>
      <c r="C157" s="393"/>
      <c r="D157" s="393"/>
      <c r="E157" s="101"/>
      <c r="F157" s="320"/>
      <c r="G157" s="102">
        <v>321</v>
      </c>
      <c r="H157" s="102">
        <v>264</v>
      </c>
      <c r="I157" s="103">
        <f>SUM(I158:I161)</f>
        <v>0</v>
      </c>
      <c r="J157" s="103">
        <f>SUM(J158:J161)</f>
        <v>0</v>
      </c>
      <c r="K157" s="103">
        <f>SUM(K158:K161)</f>
        <v>0</v>
      </c>
      <c r="L157" s="79" t="s">
        <v>30</v>
      </c>
    </row>
    <row r="158" spans="1:12" s="40" customFormat="1" ht="46.5" hidden="1" customHeight="1" x14ac:dyDescent="0.25">
      <c r="A158" s="403" t="s">
        <v>67</v>
      </c>
      <c r="B158" s="403"/>
      <c r="C158" s="403"/>
      <c r="D158" s="403"/>
      <c r="E158" s="121"/>
      <c r="F158" s="321"/>
      <c r="G158" s="89">
        <v>321</v>
      </c>
      <c r="H158" s="48" t="s">
        <v>147</v>
      </c>
      <c r="I158" s="63"/>
      <c r="J158" s="64"/>
      <c r="K158" s="63"/>
      <c r="L158" s="79" t="s">
        <v>30</v>
      </c>
    </row>
    <row r="159" spans="1:12" s="40" customFormat="1" ht="43.5" hidden="1" customHeight="1" x14ac:dyDescent="0.25">
      <c r="A159" s="403" t="s">
        <v>106</v>
      </c>
      <c r="B159" s="403"/>
      <c r="C159" s="403"/>
      <c r="D159" s="403"/>
      <c r="E159" s="121"/>
      <c r="F159" s="321"/>
      <c r="G159" s="89">
        <v>321</v>
      </c>
      <c r="H159" s="48" t="s">
        <v>148</v>
      </c>
      <c r="I159" s="63"/>
      <c r="J159" s="64"/>
      <c r="K159" s="63"/>
      <c r="L159" s="79" t="s">
        <v>30</v>
      </c>
    </row>
    <row r="160" spans="1:12" s="40" customFormat="1" ht="45" hidden="1" customHeight="1" x14ac:dyDescent="0.25">
      <c r="A160" s="403" t="s">
        <v>70</v>
      </c>
      <c r="B160" s="403"/>
      <c r="C160" s="403"/>
      <c r="D160" s="403"/>
      <c r="E160" s="121"/>
      <c r="F160" s="321"/>
      <c r="G160" s="89">
        <v>321</v>
      </c>
      <c r="H160" s="48" t="s">
        <v>149</v>
      </c>
      <c r="I160" s="63"/>
      <c r="J160" s="64"/>
      <c r="K160" s="63"/>
      <c r="L160" s="79" t="s">
        <v>30</v>
      </c>
    </row>
    <row r="161" spans="1:12" s="40" customFormat="1" ht="36.75" hidden="1" customHeight="1" x14ac:dyDescent="0.25">
      <c r="A161" s="403" t="s">
        <v>72</v>
      </c>
      <c r="B161" s="403"/>
      <c r="C161" s="403"/>
      <c r="D161" s="403"/>
      <c r="E161" s="121"/>
      <c r="F161" s="321"/>
      <c r="G161" s="89">
        <v>321</v>
      </c>
      <c r="H161" s="48" t="s">
        <v>150</v>
      </c>
      <c r="I161" s="63"/>
      <c r="J161" s="64"/>
      <c r="K161" s="63"/>
      <c r="L161" s="79" t="s">
        <v>30</v>
      </c>
    </row>
    <row r="162" spans="1:12" s="40" customFormat="1" ht="33.75" hidden="1" customHeight="1" x14ac:dyDescent="0.25">
      <c r="A162" s="393" t="s">
        <v>62</v>
      </c>
      <c r="B162" s="393"/>
      <c r="C162" s="393"/>
      <c r="D162" s="393"/>
      <c r="E162" s="101"/>
      <c r="F162" s="320"/>
      <c r="G162" s="102">
        <v>321</v>
      </c>
      <c r="H162" s="102" t="s">
        <v>151</v>
      </c>
      <c r="I162" s="103">
        <f>SUM(I163)</f>
        <v>0</v>
      </c>
      <c r="J162" s="103">
        <f>SUM(J163)</f>
        <v>0</v>
      </c>
      <c r="K162" s="103">
        <f>SUM(K163)</f>
        <v>0</v>
      </c>
      <c r="L162" s="79" t="s">
        <v>30</v>
      </c>
    </row>
    <row r="163" spans="1:12" s="40" customFormat="1" ht="45" hidden="1" customHeight="1" x14ac:dyDescent="0.25">
      <c r="A163" s="403"/>
      <c r="B163" s="403"/>
      <c r="C163" s="403"/>
      <c r="D163" s="403"/>
      <c r="E163" s="121"/>
      <c r="F163" s="321"/>
      <c r="G163" s="89"/>
      <c r="H163" s="48"/>
      <c r="I163" s="63"/>
      <c r="J163" s="64"/>
      <c r="K163" s="63"/>
      <c r="L163" s="79" t="s">
        <v>30</v>
      </c>
    </row>
    <row r="164" spans="1:12" s="40" customFormat="1" ht="51" hidden="1" customHeight="1" x14ac:dyDescent="0.25">
      <c r="A164" s="423" t="s">
        <v>152</v>
      </c>
      <c r="B164" s="423"/>
      <c r="C164" s="423"/>
      <c r="D164" s="423"/>
      <c r="E164" s="113">
        <v>2220</v>
      </c>
      <c r="F164" s="323"/>
      <c r="G164" s="114">
        <v>340</v>
      </c>
      <c r="H164" s="114"/>
      <c r="I164" s="115"/>
      <c r="J164" s="124"/>
      <c r="K164" s="115"/>
      <c r="L164" s="79" t="s">
        <v>30</v>
      </c>
    </row>
    <row r="165" spans="1:12" s="40" customFormat="1" ht="49.5" hidden="1" customHeight="1" x14ac:dyDescent="0.25">
      <c r="A165" s="423" t="s">
        <v>153</v>
      </c>
      <c r="B165" s="423"/>
      <c r="C165" s="423"/>
      <c r="D165" s="423"/>
      <c r="E165" s="113">
        <v>2230</v>
      </c>
      <c r="F165" s="323"/>
      <c r="G165" s="114">
        <v>350</v>
      </c>
      <c r="H165" s="114"/>
      <c r="I165" s="115"/>
      <c r="J165" s="124"/>
      <c r="K165" s="115"/>
      <c r="L165" s="79" t="s">
        <v>30</v>
      </c>
    </row>
    <row r="166" spans="1:12" s="40" customFormat="1" ht="0.75" hidden="1" customHeight="1" x14ac:dyDescent="0.25">
      <c r="A166" s="423" t="s">
        <v>154</v>
      </c>
      <c r="B166" s="423"/>
      <c r="C166" s="423"/>
      <c r="D166" s="423"/>
      <c r="E166" s="113">
        <v>2240</v>
      </c>
      <c r="F166" s="323"/>
      <c r="G166" s="114">
        <v>360</v>
      </c>
      <c r="H166" s="114"/>
      <c r="I166" s="115"/>
      <c r="J166" s="124"/>
      <c r="K166" s="115"/>
      <c r="L166" s="79" t="s">
        <v>30</v>
      </c>
    </row>
    <row r="167" spans="1:12" s="40" customFormat="1" ht="39.75" customHeight="1" x14ac:dyDescent="0.25">
      <c r="A167" s="424" t="s">
        <v>155</v>
      </c>
      <c r="B167" s="424"/>
      <c r="C167" s="424"/>
      <c r="D167" s="424"/>
      <c r="E167" s="129"/>
      <c r="F167" s="312" t="s">
        <v>449</v>
      </c>
      <c r="G167" s="72">
        <v>119</v>
      </c>
      <c r="H167" s="72" t="s">
        <v>474</v>
      </c>
      <c r="I167" s="130">
        <v>1141453.3</v>
      </c>
      <c r="J167" s="130">
        <v>1141453.3</v>
      </c>
      <c r="K167" s="130">
        <v>1141453.3</v>
      </c>
      <c r="L167" s="79" t="s">
        <v>30</v>
      </c>
    </row>
    <row r="168" spans="1:12" s="150" customFormat="1" ht="50.25" customHeight="1" x14ac:dyDescent="0.25">
      <c r="A168" s="391" t="s">
        <v>438</v>
      </c>
      <c r="B168" s="391"/>
      <c r="C168" s="391"/>
      <c r="D168" s="391"/>
      <c r="E168" s="91"/>
      <c r="F168" s="312" t="s">
        <v>492</v>
      </c>
      <c r="G168" s="353">
        <v>119</v>
      </c>
      <c r="H168" s="353" t="s">
        <v>491</v>
      </c>
      <c r="I168" s="130">
        <v>119629.71</v>
      </c>
      <c r="J168" s="130">
        <v>117925.59</v>
      </c>
      <c r="K168" s="130">
        <v>117925.59</v>
      </c>
      <c r="L168" s="79" t="s">
        <v>30</v>
      </c>
    </row>
    <row r="169" spans="1:12" s="150" customFormat="1" ht="69.75" customHeight="1" x14ac:dyDescent="0.25">
      <c r="A169" s="391" t="s">
        <v>498</v>
      </c>
      <c r="B169" s="391"/>
      <c r="C169" s="391"/>
      <c r="D169" s="391"/>
      <c r="E169" s="91"/>
      <c r="F169" s="312" t="s">
        <v>447</v>
      </c>
      <c r="G169" s="353">
        <v>119</v>
      </c>
      <c r="H169" s="353" t="s">
        <v>500</v>
      </c>
      <c r="I169" s="77">
        <v>85149</v>
      </c>
      <c r="J169" s="78">
        <v>0</v>
      </c>
      <c r="K169" s="78">
        <v>0</v>
      </c>
      <c r="L169" s="79" t="s">
        <v>30</v>
      </c>
    </row>
    <row r="170" spans="1:12" s="112" customFormat="1" ht="21.75" customHeight="1" x14ac:dyDescent="0.25">
      <c r="A170" s="419" t="s">
        <v>156</v>
      </c>
      <c r="B170" s="419"/>
      <c r="C170" s="419"/>
      <c r="D170" s="419"/>
      <c r="E170" s="81">
        <v>2300</v>
      </c>
      <c r="F170" s="324"/>
      <c r="G170" s="82">
        <v>850</v>
      </c>
      <c r="H170" s="82"/>
      <c r="I170" s="111">
        <f>I171+I185+I199</f>
        <v>683736.24</v>
      </c>
      <c r="J170" s="111">
        <f>J171+J185+J199</f>
        <v>667300</v>
      </c>
      <c r="K170" s="111">
        <f>K171+K185+K199</f>
        <v>657800</v>
      </c>
      <c r="L170" s="85" t="s">
        <v>30</v>
      </c>
    </row>
    <row r="171" spans="1:12" s="133" customFormat="1" ht="30.75" customHeight="1" x14ac:dyDescent="0.25">
      <c r="A171" s="395" t="s">
        <v>157</v>
      </c>
      <c r="B171" s="395"/>
      <c r="C171" s="395"/>
      <c r="D171" s="395"/>
      <c r="E171" s="113">
        <v>2310</v>
      </c>
      <c r="F171" s="323"/>
      <c r="G171" s="131">
        <v>851</v>
      </c>
      <c r="H171" s="131"/>
      <c r="I171" s="132">
        <f>I172</f>
        <v>676200</v>
      </c>
      <c r="J171" s="132">
        <f>J172</f>
        <v>666800</v>
      </c>
      <c r="K171" s="132">
        <f>K172</f>
        <v>657300</v>
      </c>
      <c r="L171" s="116" t="s">
        <v>30</v>
      </c>
    </row>
    <row r="172" spans="1:12" s="133" customFormat="1" ht="20.65" customHeight="1" x14ac:dyDescent="0.25">
      <c r="A172" s="421" t="s">
        <v>158</v>
      </c>
      <c r="B172" s="421"/>
      <c r="C172" s="421"/>
      <c r="D172" s="421"/>
      <c r="E172" s="117">
        <v>2311</v>
      </c>
      <c r="F172" s="322"/>
      <c r="G172" s="134">
        <v>851</v>
      </c>
      <c r="H172" s="134">
        <v>291</v>
      </c>
      <c r="I172" s="135">
        <f>I173+I179</f>
        <v>676200</v>
      </c>
      <c r="J172" s="135">
        <f>J173+J179</f>
        <v>666800</v>
      </c>
      <c r="K172" s="135">
        <f>K173+K179</f>
        <v>657300</v>
      </c>
      <c r="L172" s="120" t="s">
        <v>30</v>
      </c>
    </row>
    <row r="173" spans="1:12" s="133" customFormat="1" ht="24.75" customHeight="1" x14ac:dyDescent="0.25">
      <c r="A173" s="422" t="s">
        <v>159</v>
      </c>
      <c r="B173" s="422"/>
      <c r="C173" s="422"/>
      <c r="D173" s="422"/>
      <c r="E173" s="125"/>
      <c r="F173" s="325"/>
      <c r="G173" s="136">
        <v>851</v>
      </c>
      <c r="H173" s="136">
        <v>291</v>
      </c>
      <c r="I173" s="137">
        <f>I174+I175+I177</f>
        <v>349900</v>
      </c>
      <c r="J173" s="137">
        <f>J174+J175+J177</f>
        <v>340500</v>
      </c>
      <c r="K173" s="137">
        <f>K174+K175+K177</f>
        <v>331000</v>
      </c>
      <c r="L173" s="128" t="s">
        <v>30</v>
      </c>
    </row>
    <row r="174" spans="1:12" s="40" customFormat="1" ht="44.25" customHeight="1" x14ac:dyDescent="0.25">
      <c r="A174" s="393" t="s">
        <v>35</v>
      </c>
      <c r="B174" s="393"/>
      <c r="C174" s="393"/>
      <c r="D174" s="393"/>
      <c r="E174" s="101"/>
      <c r="F174" s="320" t="s">
        <v>323</v>
      </c>
      <c r="G174" s="102">
        <v>851</v>
      </c>
      <c r="H174" s="102" t="s">
        <v>160</v>
      </c>
      <c r="I174" s="103">
        <v>16600</v>
      </c>
      <c r="J174" s="122">
        <v>16200</v>
      </c>
      <c r="K174" s="103">
        <v>15700</v>
      </c>
      <c r="L174" s="104" t="s">
        <v>30</v>
      </c>
    </row>
    <row r="175" spans="1:12" s="40" customFormat="1" ht="29.1" customHeight="1" x14ac:dyDescent="0.25">
      <c r="A175" s="393" t="s">
        <v>61</v>
      </c>
      <c r="B175" s="393"/>
      <c r="C175" s="393"/>
      <c r="D175" s="393"/>
      <c r="E175" s="101"/>
      <c r="F175" s="320"/>
      <c r="G175" s="102">
        <v>851</v>
      </c>
      <c r="H175" s="102">
        <v>291</v>
      </c>
      <c r="I175" s="103">
        <f>I176</f>
        <v>16665</v>
      </c>
      <c r="J175" s="103">
        <f>J176</f>
        <v>16215</v>
      </c>
      <c r="K175" s="103">
        <f>K176</f>
        <v>15765</v>
      </c>
      <c r="L175" s="104" t="s">
        <v>30</v>
      </c>
    </row>
    <row r="176" spans="1:12" s="40" customFormat="1" ht="24" customHeight="1" x14ac:dyDescent="0.25">
      <c r="A176" s="403" t="s">
        <v>67</v>
      </c>
      <c r="B176" s="403"/>
      <c r="C176" s="403"/>
      <c r="D176" s="403"/>
      <c r="E176" s="121"/>
      <c r="F176" s="321" t="s">
        <v>452</v>
      </c>
      <c r="G176" s="89">
        <v>851</v>
      </c>
      <c r="H176" s="48" t="s">
        <v>161</v>
      </c>
      <c r="I176" s="63">
        <v>16665</v>
      </c>
      <c r="J176" s="64">
        <v>16215</v>
      </c>
      <c r="K176" s="63">
        <v>15765</v>
      </c>
      <c r="L176" s="65" t="s">
        <v>30</v>
      </c>
    </row>
    <row r="177" spans="1:12" s="40" customFormat="1" ht="31.9" customHeight="1" x14ac:dyDescent="0.25">
      <c r="A177" s="403" t="s">
        <v>162</v>
      </c>
      <c r="B177" s="403"/>
      <c r="C177" s="403"/>
      <c r="D177" s="403"/>
      <c r="E177" s="101"/>
      <c r="F177" s="320" t="s">
        <v>451</v>
      </c>
      <c r="G177" s="102">
        <v>851</v>
      </c>
      <c r="H177" s="102" t="s">
        <v>163</v>
      </c>
      <c r="I177" s="103">
        <v>316635</v>
      </c>
      <c r="J177" s="122">
        <v>308085</v>
      </c>
      <c r="K177" s="103">
        <v>299535</v>
      </c>
      <c r="L177" s="104" t="s">
        <v>30</v>
      </c>
    </row>
    <row r="178" spans="1:12" s="40" customFormat="1" ht="7.15" hidden="1" customHeight="1" x14ac:dyDescent="0.25">
      <c r="A178" s="403"/>
      <c r="B178" s="403"/>
      <c r="C178" s="403"/>
      <c r="D178" s="403"/>
      <c r="E178" s="121"/>
      <c r="F178" s="321"/>
      <c r="G178" s="89"/>
      <c r="H178" s="48"/>
      <c r="I178" s="63"/>
      <c r="J178" s="64"/>
      <c r="K178" s="63"/>
      <c r="L178" s="65" t="s">
        <v>30</v>
      </c>
    </row>
    <row r="179" spans="1:12" s="133" customFormat="1" ht="29.85" customHeight="1" x14ac:dyDescent="0.25">
      <c r="A179" s="422" t="s">
        <v>164</v>
      </c>
      <c r="B179" s="422"/>
      <c r="C179" s="422"/>
      <c r="D179" s="422"/>
      <c r="E179" s="125"/>
      <c r="F179" s="325"/>
      <c r="G179" s="136">
        <v>851</v>
      </c>
      <c r="H179" s="136">
        <v>291</v>
      </c>
      <c r="I179" s="137">
        <f>I180+I181+I183</f>
        <v>326300</v>
      </c>
      <c r="J179" s="138">
        <f>J180+J181+J183</f>
        <v>326300</v>
      </c>
      <c r="K179" s="137">
        <f>K180+K181+K183</f>
        <v>326300</v>
      </c>
      <c r="L179" s="128" t="s">
        <v>30</v>
      </c>
    </row>
    <row r="180" spans="1:12" s="40" customFormat="1" ht="44.25" customHeight="1" x14ac:dyDescent="0.25">
      <c r="A180" s="393" t="s">
        <v>35</v>
      </c>
      <c r="B180" s="393"/>
      <c r="C180" s="393"/>
      <c r="D180" s="393"/>
      <c r="E180" s="101"/>
      <c r="F180" s="320" t="s">
        <v>323</v>
      </c>
      <c r="G180" s="102">
        <v>851</v>
      </c>
      <c r="H180" s="102" t="s">
        <v>160</v>
      </c>
      <c r="I180" s="103">
        <v>15100</v>
      </c>
      <c r="J180" s="122">
        <v>15100</v>
      </c>
      <c r="K180" s="103">
        <v>15100</v>
      </c>
      <c r="L180" s="104" t="s">
        <v>30</v>
      </c>
    </row>
    <row r="181" spans="1:12" s="40" customFormat="1" ht="32.25" customHeight="1" x14ac:dyDescent="0.25">
      <c r="A181" s="393" t="s">
        <v>61</v>
      </c>
      <c r="B181" s="393"/>
      <c r="C181" s="393"/>
      <c r="D181" s="393"/>
      <c r="E181" s="101"/>
      <c r="F181" s="320"/>
      <c r="G181" s="102">
        <v>851</v>
      </c>
      <c r="H181" s="102">
        <v>291</v>
      </c>
      <c r="I181" s="103">
        <f>I182</f>
        <v>311200</v>
      </c>
      <c r="J181" s="103">
        <f>J182</f>
        <v>311200</v>
      </c>
      <c r="K181" s="103">
        <f>K182</f>
        <v>311200</v>
      </c>
      <c r="L181" s="104" t="s">
        <v>30</v>
      </c>
    </row>
    <row r="182" spans="1:12" s="40" customFormat="1" ht="35.450000000000003" customHeight="1" x14ac:dyDescent="0.25">
      <c r="A182" s="403" t="s">
        <v>67</v>
      </c>
      <c r="B182" s="403"/>
      <c r="C182" s="403"/>
      <c r="D182" s="403"/>
      <c r="E182" s="121"/>
      <c r="F182" s="321" t="s">
        <v>323</v>
      </c>
      <c r="G182" s="89">
        <v>851</v>
      </c>
      <c r="H182" s="48" t="s">
        <v>161</v>
      </c>
      <c r="I182" s="63">
        <v>311200</v>
      </c>
      <c r="J182" s="64">
        <v>311200</v>
      </c>
      <c r="K182" s="63">
        <v>311200</v>
      </c>
      <c r="L182" s="65" t="s">
        <v>30</v>
      </c>
    </row>
    <row r="183" spans="1:12" s="40" customFormat="1" ht="45.75" customHeight="1" x14ac:dyDescent="0.25">
      <c r="A183" s="393" t="s">
        <v>62</v>
      </c>
      <c r="B183" s="393"/>
      <c r="C183" s="393"/>
      <c r="D183" s="393"/>
      <c r="E183" s="101"/>
      <c r="F183" s="320"/>
      <c r="G183" s="102">
        <v>851</v>
      </c>
      <c r="H183" s="102" t="s">
        <v>425</v>
      </c>
      <c r="I183" s="103">
        <v>0</v>
      </c>
      <c r="J183" s="122">
        <v>0</v>
      </c>
      <c r="K183" s="103">
        <v>0</v>
      </c>
      <c r="L183" s="104" t="s">
        <v>30</v>
      </c>
    </row>
    <row r="184" spans="1:12" s="40" customFormat="1" ht="3" hidden="1" customHeight="1" x14ac:dyDescent="0.25">
      <c r="A184" s="403"/>
      <c r="B184" s="403"/>
      <c r="C184" s="403"/>
      <c r="D184" s="403"/>
      <c r="E184" s="121"/>
      <c r="F184" s="321"/>
      <c r="G184" s="89"/>
      <c r="H184" s="48"/>
      <c r="I184" s="63"/>
      <c r="J184" s="64"/>
      <c r="K184" s="63"/>
      <c r="L184" s="65" t="s">
        <v>30</v>
      </c>
    </row>
    <row r="185" spans="1:12" s="40" customFormat="1" ht="33" hidden="1" customHeight="1" x14ac:dyDescent="0.25">
      <c r="A185" s="395" t="s">
        <v>166</v>
      </c>
      <c r="B185" s="395"/>
      <c r="C185" s="395"/>
      <c r="D185" s="395"/>
      <c r="E185" s="113">
        <v>2320</v>
      </c>
      <c r="F185" s="323"/>
      <c r="G185" s="114">
        <v>852</v>
      </c>
      <c r="H185" s="114"/>
      <c r="I185" s="115">
        <f>I186</f>
        <v>0</v>
      </c>
      <c r="J185" s="115">
        <f>J186</f>
        <v>0</v>
      </c>
      <c r="K185" s="115">
        <f>K186</f>
        <v>0</v>
      </c>
      <c r="L185" s="116" t="s">
        <v>30</v>
      </c>
    </row>
    <row r="186" spans="1:12" s="133" customFormat="1" ht="0.75" hidden="1" customHeight="1" x14ac:dyDescent="0.25">
      <c r="A186" s="421" t="s">
        <v>158</v>
      </c>
      <c r="B186" s="421"/>
      <c r="C186" s="421"/>
      <c r="D186" s="421"/>
      <c r="E186" s="117">
        <v>2321</v>
      </c>
      <c r="F186" s="322"/>
      <c r="G186" s="134">
        <v>852</v>
      </c>
      <c r="H186" s="134">
        <v>291</v>
      </c>
      <c r="I186" s="135">
        <f>I187+I193</f>
        <v>0</v>
      </c>
      <c r="J186" s="135">
        <f>J187+J193</f>
        <v>0</v>
      </c>
      <c r="K186" s="135">
        <f>K187+K193</f>
        <v>0</v>
      </c>
      <c r="L186" s="120" t="s">
        <v>30</v>
      </c>
    </row>
    <row r="187" spans="1:12" s="133" customFormat="1" ht="34.5" hidden="1" customHeight="1" x14ac:dyDescent="0.25">
      <c r="A187" s="422" t="s">
        <v>167</v>
      </c>
      <c r="B187" s="422"/>
      <c r="C187" s="422"/>
      <c r="D187" s="422"/>
      <c r="E187" s="125"/>
      <c r="F187" s="325"/>
      <c r="G187" s="136">
        <v>852</v>
      </c>
      <c r="H187" s="136">
        <v>291</v>
      </c>
      <c r="I187" s="137">
        <f>I188+I189+I191</f>
        <v>0</v>
      </c>
      <c r="J187" s="138">
        <f>J188+J189+J191</f>
        <v>0</v>
      </c>
      <c r="K187" s="137">
        <f>K188+K189+K191</f>
        <v>0</v>
      </c>
      <c r="L187" s="128" t="s">
        <v>30</v>
      </c>
    </row>
    <row r="188" spans="1:12" s="40" customFormat="1" ht="43.5" hidden="1" customHeight="1" x14ac:dyDescent="0.25">
      <c r="A188" s="393" t="s">
        <v>35</v>
      </c>
      <c r="B188" s="393"/>
      <c r="C188" s="393"/>
      <c r="D188" s="393"/>
      <c r="E188" s="101"/>
      <c r="F188" s="320"/>
      <c r="G188" s="102">
        <v>852</v>
      </c>
      <c r="H188" s="102" t="s">
        <v>160</v>
      </c>
      <c r="I188" s="103"/>
      <c r="J188" s="122"/>
      <c r="K188" s="103"/>
      <c r="L188" s="104" t="s">
        <v>30</v>
      </c>
    </row>
    <row r="189" spans="1:12" s="40" customFormat="1" ht="33.75" hidden="1" customHeight="1" x14ac:dyDescent="0.25">
      <c r="A189" s="393" t="s">
        <v>61</v>
      </c>
      <c r="B189" s="393"/>
      <c r="C189" s="393"/>
      <c r="D189" s="393"/>
      <c r="E189" s="101"/>
      <c r="F189" s="320"/>
      <c r="G189" s="102">
        <v>852</v>
      </c>
      <c r="H189" s="102">
        <v>291</v>
      </c>
      <c r="I189" s="103">
        <f>I190</f>
        <v>0</v>
      </c>
      <c r="J189" s="103">
        <f>J190</f>
        <v>0</v>
      </c>
      <c r="K189" s="103">
        <f>K190</f>
        <v>0</v>
      </c>
      <c r="L189" s="104" t="s">
        <v>30</v>
      </c>
    </row>
    <row r="190" spans="1:12" s="40" customFormat="1" ht="39" hidden="1" customHeight="1" x14ac:dyDescent="0.25">
      <c r="A190" s="403" t="s">
        <v>67</v>
      </c>
      <c r="B190" s="403"/>
      <c r="C190" s="403"/>
      <c r="D190" s="403"/>
      <c r="E190" s="121"/>
      <c r="F190" s="321"/>
      <c r="G190" s="89">
        <v>852</v>
      </c>
      <c r="H190" s="48" t="s">
        <v>161</v>
      </c>
      <c r="I190" s="63"/>
      <c r="J190" s="63"/>
      <c r="K190" s="63"/>
      <c r="L190" s="65" t="s">
        <v>30</v>
      </c>
    </row>
    <row r="191" spans="1:12" s="40" customFormat="1" ht="27" hidden="1" customHeight="1" x14ac:dyDescent="0.25">
      <c r="A191" s="393" t="s">
        <v>62</v>
      </c>
      <c r="B191" s="393"/>
      <c r="C191" s="393"/>
      <c r="D191" s="393"/>
      <c r="E191" s="101"/>
      <c r="F191" s="320"/>
      <c r="G191" s="102">
        <v>852</v>
      </c>
      <c r="H191" s="102" t="s">
        <v>165</v>
      </c>
      <c r="I191" s="103"/>
      <c r="J191" s="122"/>
      <c r="K191" s="103"/>
      <c r="L191" s="104" t="s">
        <v>30</v>
      </c>
    </row>
    <row r="192" spans="1:12" s="40" customFormat="1" ht="42" hidden="1" customHeight="1" x14ac:dyDescent="0.25">
      <c r="A192" s="403"/>
      <c r="B192" s="403"/>
      <c r="C192" s="403"/>
      <c r="D192" s="403"/>
      <c r="E192" s="121"/>
      <c r="F192" s="321"/>
      <c r="G192" s="89"/>
      <c r="H192" s="48"/>
      <c r="I192" s="63"/>
      <c r="J192" s="64"/>
      <c r="K192" s="63"/>
      <c r="L192" s="65" t="s">
        <v>30</v>
      </c>
    </row>
    <row r="193" spans="1:12" s="133" customFormat="1" ht="54.75" hidden="1" customHeight="1" x14ac:dyDescent="0.25">
      <c r="A193" s="422" t="s">
        <v>168</v>
      </c>
      <c r="B193" s="422"/>
      <c r="C193" s="422"/>
      <c r="D193" s="422"/>
      <c r="E193" s="125"/>
      <c r="F193" s="325"/>
      <c r="G193" s="136">
        <v>852</v>
      </c>
      <c r="H193" s="136">
        <v>291</v>
      </c>
      <c r="I193" s="137">
        <f>I194+I195+I197</f>
        <v>0</v>
      </c>
      <c r="J193" s="138">
        <f>J194+J195+J197</f>
        <v>0</v>
      </c>
      <c r="K193" s="137">
        <f>K194+K195+K197</f>
        <v>0</v>
      </c>
      <c r="L193" s="128" t="s">
        <v>30</v>
      </c>
    </row>
    <row r="194" spans="1:12" s="40" customFormat="1" ht="51" hidden="1" customHeight="1" x14ac:dyDescent="0.25">
      <c r="A194" s="393" t="s">
        <v>35</v>
      </c>
      <c r="B194" s="393"/>
      <c r="C194" s="393"/>
      <c r="D194" s="393"/>
      <c r="E194" s="101"/>
      <c r="F194" s="320"/>
      <c r="G194" s="102">
        <v>852</v>
      </c>
      <c r="H194" s="102" t="s">
        <v>160</v>
      </c>
      <c r="I194" s="103"/>
      <c r="J194" s="122"/>
      <c r="K194" s="103"/>
      <c r="L194" s="104" t="s">
        <v>30</v>
      </c>
    </row>
    <row r="195" spans="1:12" s="40" customFormat="1" ht="45.75" hidden="1" customHeight="1" x14ac:dyDescent="0.25">
      <c r="A195" s="393" t="s">
        <v>61</v>
      </c>
      <c r="B195" s="393"/>
      <c r="C195" s="393"/>
      <c r="D195" s="393"/>
      <c r="E195" s="101"/>
      <c r="F195" s="320"/>
      <c r="G195" s="102">
        <v>852</v>
      </c>
      <c r="H195" s="102">
        <v>291</v>
      </c>
      <c r="I195" s="103">
        <f>I196</f>
        <v>0</v>
      </c>
      <c r="J195" s="103">
        <f>J196</f>
        <v>0</v>
      </c>
      <c r="K195" s="103">
        <f>K196</f>
        <v>0</v>
      </c>
      <c r="L195" s="104" t="s">
        <v>30</v>
      </c>
    </row>
    <row r="196" spans="1:12" s="40" customFormat="1" ht="71.25" hidden="1" customHeight="1" x14ac:dyDescent="0.25">
      <c r="A196" s="403" t="s">
        <v>67</v>
      </c>
      <c r="B196" s="403"/>
      <c r="C196" s="403"/>
      <c r="D196" s="403"/>
      <c r="E196" s="121"/>
      <c r="F196" s="321"/>
      <c r="G196" s="89">
        <v>852</v>
      </c>
      <c r="H196" s="48" t="s">
        <v>161</v>
      </c>
      <c r="I196" s="63"/>
      <c r="J196" s="64"/>
      <c r="K196" s="63"/>
      <c r="L196" s="65" t="s">
        <v>30</v>
      </c>
    </row>
    <row r="197" spans="1:12" s="40" customFormat="1" ht="0.75" hidden="1" customHeight="1" x14ac:dyDescent="0.25">
      <c r="A197" s="393" t="s">
        <v>62</v>
      </c>
      <c r="B197" s="393"/>
      <c r="C197" s="393"/>
      <c r="D197" s="393"/>
      <c r="E197" s="101"/>
      <c r="F197" s="320"/>
      <c r="G197" s="102">
        <v>852</v>
      </c>
      <c r="H197" s="102" t="s">
        <v>165</v>
      </c>
      <c r="I197" s="103"/>
      <c r="J197" s="122"/>
      <c r="K197" s="103"/>
      <c r="L197" s="104" t="s">
        <v>30</v>
      </c>
    </row>
    <row r="198" spans="1:12" s="40" customFormat="1" ht="39.75" hidden="1" customHeight="1" x14ac:dyDescent="0.25">
      <c r="A198" s="403"/>
      <c r="B198" s="403"/>
      <c r="C198" s="403"/>
      <c r="D198" s="403"/>
      <c r="E198" s="121"/>
      <c r="F198" s="321"/>
      <c r="G198" s="89"/>
      <c r="H198" s="48"/>
      <c r="I198" s="63"/>
      <c r="J198" s="64"/>
      <c r="K198" s="63"/>
      <c r="L198" s="65" t="s">
        <v>30</v>
      </c>
    </row>
    <row r="199" spans="1:12" s="40" customFormat="1" ht="33.75" customHeight="1" x14ac:dyDescent="0.25">
      <c r="A199" s="395" t="s">
        <v>169</v>
      </c>
      <c r="B199" s="395"/>
      <c r="C199" s="395"/>
      <c r="D199" s="395"/>
      <c r="E199" s="113">
        <v>2330</v>
      </c>
      <c r="F199" s="323"/>
      <c r="G199" s="114">
        <v>853</v>
      </c>
      <c r="H199" s="114"/>
      <c r="I199" s="115">
        <f>I200+I210</f>
        <v>7536.24</v>
      </c>
      <c r="J199" s="115">
        <f>J200+J210</f>
        <v>500</v>
      </c>
      <c r="K199" s="115">
        <f>K200+K210</f>
        <v>500</v>
      </c>
      <c r="L199" s="116" t="s">
        <v>30</v>
      </c>
    </row>
    <row r="200" spans="1:12" s="40" customFormat="1" ht="30.75" customHeight="1" x14ac:dyDescent="0.25">
      <c r="A200" s="420" t="s">
        <v>170</v>
      </c>
      <c r="B200" s="420"/>
      <c r="C200" s="420"/>
      <c r="D200" s="420"/>
      <c r="E200" s="139">
        <v>2331</v>
      </c>
      <c r="F200" s="326"/>
      <c r="G200" s="140">
        <v>853</v>
      </c>
      <c r="H200" s="140">
        <v>292</v>
      </c>
      <c r="I200" s="141">
        <f>I201+I202+I204</f>
        <v>673.95</v>
      </c>
      <c r="J200" s="142">
        <f>J201+J202+J204</f>
        <v>500</v>
      </c>
      <c r="K200" s="141">
        <f>K201+K202+K204</f>
        <v>500</v>
      </c>
      <c r="L200" s="143" t="s">
        <v>30</v>
      </c>
    </row>
    <row r="201" spans="1:12" s="40" customFormat="1" ht="32.65" customHeight="1" x14ac:dyDescent="0.25">
      <c r="A201" s="393" t="s">
        <v>35</v>
      </c>
      <c r="B201" s="393"/>
      <c r="C201" s="393"/>
      <c r="D201" s="393"/>
      <c r="E201" s="101"/>
      <c r="F201" s="320" t="s">
        <v>323</v>
      </c>
      <c r="G201" s="102">
        <v>853</v>
      </c>
      <c r="H201" s="102" t="s">
        <v>171</v>
      </c>
      <c r="I201" s="103">
        <f>1137.71-463.76</f>
        <v>673.95</v>
      </c>
      <c r="J201" s="122">
        <v>500</v>
      </c>
      <c r="K201" s="103">
        <v>500</v>
      </c>
      <c r="L201" s="104" t="s">
        <v>30</v>
      </c>
    </row>
    <row r="202" spans="1:12" s="40" customFormat="1" ht="0.75" customHeight="1" x14ac:dyDescent="0.25">
      <c r="A202" s="393" t="s">
        <v>61</v>
      </c>
      <c r="B202" s="393"/>
      <c r="C202" s="393"/>
      <c r="D202" s="393"/>
      <c r="E202" s="101"/>
      <c r="F202" s="320"/>
      <c r="G202" s="102">
        <v>853</v>
      </c>
      <c r="H202" s="102">
        <v>292</v>
      </c>
      <c r="I202" s="103">
        <f>I203</f>
        <v>0</v>
      </c>
      <c r="J202" s="103">
        <f>J203</f>
        <v>0</v>
      </c>
      <c r="K202" s="103">
        <f>K203</f>
        <v>0</v>
      </c>
      <c r="L202" s="104" t="s">
        <v>30</v>
      </c>
    </row>
    <row r="203" spans="1:12" s="40" customFormat="1" ht="33" hidden="1" customHeight="1" x14ac:dyDescent="0.25">
      <c r="A203" s="403" t="s">
        <v>67</v>
      </c>
      <c r="B203" s="403"/>
      <c r="C203" s="403"/>
      <c r="D203" s="403"/>
      <c r="E203" s="121"/>
      <c r="F203" s="321"/>
      <c r="G203" s="89">
        <v>853</v>
      </c>
      <c r="H203" s="48" t="s">
        <v>172</v>
      </c>
      <c r="I203" s="63"/>
      <c r="J203" s="64"/>
      <c r="K203" s="63"/>
      <c r="L203" s="65" t="s">
        <v>30</v>
      </c>
    </row>
    <row r="204" spans="1:12" s="40" customFormat="1" ht="39" hidden="1" customHeight="1" x14ac:dyDescent="0.25">
      <c r="A204" s="393" t="s">
        <v>62</v>
      </c>
      <c r="B204" s="393"/>
      <c r="C204" s="393"/>
      <c r="D204" s="393"/>
      <c r="E204" s="101"/>
      <c r="F204" s="320"/>
      <c r="G204" s="102">
        <v>853</v>
      </c>
      <c r="H204" s="102" t="s">
        <v>173</v>
      </c>
      <c r="I204" s="103"/>
      <c r="J204" s="122"/>
      <c r="K204" s="103"/>
      <c r="L204" s="104" t="s">
        <v>30</v>
      </c>
    </row>
    <row r="205" spans="1:12" s="40" customFormat="1" ht="40.5" hidden="1" customHeight="1" x14ac:dyDescent="0.25">
      <c r="A205" s="403"/>
      <c r="B205" s="403"/>
      <c r="C205" s="403"/>
      <c r="D205" s="403"/>
      <c r="E205" s="121"/>
      <c r="F205" s="321"/>
      <c r="G205" s="89"/>
      <c r="H205" s="48"/>
      <c r="I205" s="63"/>
      <c r="J205" s="64"/>
      <c r="K205" s="63"/>
      <c r="L205" s="65" t="s">
        <v>30</v>
      </c>
    </row>
    <row r="206" spans="1:12" s="40" customFormat="1" ht="29.25" hidden="1" customHeight="1" x14ac:dyDescent="0.25">
      <c r="A206" s="393" t="s">
        <v>61</v>
      </c>
      <c r="B206" s="393"/>
      <c r="C206" s="393"/>
      <c r="D206" s="393"/>
      <c r="E206" s="101"/>
      <c r="F206" s="320"/>
      <c r="G206" s="102">
        <v>853</v>
      </c>
      <c r="H206" s="102">
        <v>293</v>
      </c>
      <c r="I206" s="103">
        <f>I207</f>
        <v>0</v>
      </c>
      <c r="J206" s="103">
        <f>J207</f>
        <v>0</v>
      </c>
      <c r="K206" s="103">
        <f>K207</f>
        <v>0</v>
      </c>
      <c r="L206" s="104" t="s">
        <v>30</v>
      </c>
    </row>
    <row r="207" spans="1:12" s="40" customFormat="1" ht="40.5" hidden="1" customHeight="1" x14ac:dyDescent="0.25">
      <c r="A207" s="403" t="s">
        <v>67</v>
      </c>
      <c r="B207" s="403"/>
      <c r="C207" s="403"/>
      <c r="D207" s="403"/>
      <c r="E207" s="121"/>
      <c r="F207" s="321"/>
      <c r="G207" s="89">
        <v>853</v>
      </c>
      <c r="H207" s="48" t="s">
        <v>174</v>
      </c>
      <c r="I207" s="63"/>
      <c r="J207" s="64"/>
      <c r="K207" s="63"/>
      <c r="L207" s="65" t="s">
        <v>30</v>
      </c>
    </row>
    <row r="208" spans="1:12" s="40" customFormat="1" ht="33" hidden="1" customHeight="1" x14ac:dyDescent="0.25">
      <c r="A208" s="393" t="s">
        <v>62</v>
      </c>
      <c r="B208" s="393"/>
      <c r="C208" s="393"/>
      <c r="D208" s="393"/>
      <c r="E208" s="101"/>
      <c r="F208" s="320"/>
      <c r="G208" s="102">
        <v>853</v>
      </c>
      <c r="H208" s="102" t="s">
        <v>175</v>
      </c>
      <c r="I208" s="103"/>
      <c r="J208" s="122"/>
      <c r="K208" s="103"/>
      <c r="L208" s="104" t="s">
        <v>30</v>
      </c>
    </row>
    <row r="209" spans="1:12" s="40" customFormat="1" ht="36" hidden="1" customHeight="1" x14ac:dyDescent="0.25">
      <c r="A209" s="403"/>
      <c r="B209" s="403"/>
      <c r="C209" s="403"/>
      <c r="D209" s="403"/>
      <c r="E209" s="121"/>
      <c r="F209" s="321"/>
      <c r="G209" s="89"/>
      <c r="H209" s="48"/>
      <c r="I209" s="63"/>
      <c r="J209" s="64"/>
      <c r="K209" s="63"/>
      <c r="L209" s="65" t="s">
        <v>30</v>
      </c>
    </row>
    <row r="210" spans="1:12" s="40" customFormat="1" ht="30" customHeight="1" x14ac:dyDescent="0.25">
      <c r="A210" s="420" t="s">
        <v>426</v>
      </c>
      <c r="B210" s="420"/>
      <c r="C210" s="420"/>
      <c r="D210" s="420"/>
      <c r="E210" s="139">
        <v>2333</v>
      </c>
      <c r="F210" s="326"/>
      <c r="G210" s="140">
        <v>853</v>
      </c>
      <c r="H210" s="140">
        <v>296</v>
      </c>
      <c r="I210" s="141">
        <f>I211+I212+I214</f>
        <v>6862.29</v>
      </c>
      <c r="J210" s="142">
        <f>J211+J212+J214</f>
        <v>0</v>
      </c>
      <c r="K210" s="141">
        <f>K211+K212+K214</f>
        <v>0</v>
      </c>
      <c r="L210" s="143" t="s">
        <v>30</v>
      </c>
    </row>
    <row r="211" spans="1:12" s="40" customFormat="1" ht="31.5" customHeight="1" x14ac:dyDescent="0.25">
      <c r="A211" s="393" t="s">
        <v>35</v>
      </c>
      <c r="B211" s="393"/>
      <c r="C211" s="393"/>
      <c r="D211" s="393"/>
      <c r="E211" s="101"/>
      <c r="F211" s="320" t="s">
        <v>323</v>
      </c>
      <c r="G211" s="102">
        <v>853</v>
      </c>
      <c r="H211" s="102" t="s">
        <v>427</v>
      </c>
      <c r="I211" s="103">
        <v>6862.29</v>
      </c>
      <c r="J211" s="122">
        <v>0</v>
      </c>
      <c r="K211" s="103">
        <v>0</v>
      </c>
      <c r="L211" s="104" t="s">
        <v>30</v>
      </c>
    </row>
    <row r="212" spans="1:12" s="40" customFormat="1" ht="37.5" hidden="1" customHeight="1" x14ac:dyDescent="0.25">
      <c r="A212" s="393" t="s">
        <v>61</v>
      </c>
      <c r="B212" s="393"/>
      <c r="C212" s="393"/>
      <c r="D212" s="393"/>
      <c r="E212" s="101"/>
      <c r="F212" s="320"/>
      <c r="G212" s="102">
        <v>853</v>
      </c>
      <c r="H212" s="102">
        <v>295</v>
      </c>
      <c r="I212" s="103">
        <f>I213</f>
        <v>0</v>
      </c>
      <c r="J212" s="103">
        <f>J213</f>
        <v>0</v>
      </c>
      <c r="K212" s="103">
        <f>K213</f>
        <v>0</v>
      </c>
      <c r="L212" s="104" t="s">
        <v>30</v>
      </c>
    </row>
    <row r="213" spans="1:12" s="40" customFormat="1" ht="28.5" hidden="1" customHeight="1" x14ac:dyDescent="0.25">
      <c r="A213" s="403" t="s">
        <v>67</v>
      </c>
      <c r="B213" s="403"/>
      <c r="C213" s="403"/>
      <c r="D213" s="403"/>
      <c r="E213" s="121"/>
      <c r="F213" s="321"/>
      <c r="G213" s="89">
        <v>853</v>
      </c>
      <c r="H213" s="48" t="s">
        <v>176</v>
      </c>
      <c r="I213" s="63"/>
      <c r="J213" s="64"/>
      <c r="K213" s="63"/>
      <c r="L213" s="65" t="s">
        <v>30</v>
      </c>
    </row>
    <row r="214" spans="1:12" s="40" customFormat="1" ht="42" hidden="1" customHeight="1" x14ac:dyDescent="0.25">
      <c r="A214" s="393" t="s">
        <v>62</v>
      </c>
      <c r="B214" s="393"/>
      <c r="C214" s="393"/>
      <c r="D214" s="393"/>
      <c r="E214" s="101"/>
      <c r="F214" s="320"/>
      <c r="G214" s="102">
        <v>853</v>
      </c>
      <c r="H214" s="102" t="s">
        <v>177</v>
      </c>
      <c r="I214" s="103"/>
      <c r="J214" s="122"/>
      <c r="K214" s="103"/>
      <c r="L214" s="104" t="s">
        <v>30</v>
      </c>
    </row>
    <row r="215" spans="1:12" s="40" customFormat="1" ht="58.5" hidden="1" customHeight="1" x14ac:dyDescent="0.25">
      <c r="A215" s="403"/>
      <c r="B215" s="403"/>
      <c r="C215" s="403"/>
      <c r="D215" s="403"/>
      <c r="E215" s="121"/>
      <c r="F215" s="321"/>
      <c r="G215" s="89"/>
      <c r="H215" s="48"/>
      <c r="I215" s="63"/>
      <c r="J215" s="64"/>
      <c r="K215" s="63"/>
      <c r="L215" s="65" t="s">
        <v>30</v>
      </c>
    </row>
    <row r="216" spans="1:12" s="112" customFormat="1" ht="55.5" customHeight="1" x14ac:dyDescent="0.25">
      <c r="A216" s="419" t="s">
        <v>178</v>
      </c>
      <c r="B216" s="419"/>
      <c r="C216" s="419"/>
      <c r="D216" s="419"/>
      <c r="E216" s="81">
        <v>2500</v>
      </c>
      <c r="F216" s="324"/>
      <c r="G216" s="82" t="s">
        <v>30</v>
      </c>
      <c r="H216" s="82"/>
      <c r="I216" s="111">
        <f>I217</f>
        <v>10000</v>
      </c>
      <c r="J216" s="111">
        <f>J217</f>
        <v>0</v>
      </c>
      <c r="K216" s="111">
        <f>K217</f>
        <v>0</v>
      </c>
      <c r="L216" s="85" t="s">
        <v>30</v>
      </c>
    </row>
    <row r="217" spans="1:12" s="40" customFormat="1" ht="46.5" customHeight="1" x14ac:dyDescent="0.25">
      <c r="A217" s="417" t="s">
        <v>179</v>
      </c>
      <c r="B217" s="417"/>
      <c r="C217" s="417"/>
      <c r="D217" s="417"/>
      <c r="E217" s="144">
        <v>2520</v>
      </c>
      <c r="F217" s="327"/>
      <c r="G217" s="145">
        <v>831</v>
      </c>
      <c r="H217" s="146">
        <v>296</v>
      </c>
      <c r="I217" s="147">
        <f>I218</f>
        <v>10000</v>
      </c>
      <c r="J217" s="147">
        <f t="shared" ref="J217:K217" si="4">J218</f>
        <v>0</v>
      </c>
      <c r="K217" s="147">
        <f t="shared" si="4"/>
        <v>0</v>
      </c>
      <c r="L217" s="149" t="s">
        <v>30</v>
      </c>
    </row>
    <row r="218" spans="1:12" s="150" customFormat="1" ht="46.5" customHeight="1" x14ac:dyDescent="0.25">
      <c r="A218" s="393" t="s">
        <v>35</v>
      </c>
      <c r="B218" s="393"/>
      <c r="C218" s="393"/>
      <c r="D218" s="393"/>
      <c r="E218" s="101"/>
      <c r="F218" s="320" t="s">
        <v>323</v>
      </c>
      <c r="G218" s="102">
        <v>831</v>
      </c>
      <c r="H218" s="102" t="s">
        <v>427</v>
      </c>
      <c r="I218" s="103">
        <v>10000</v>
      </c>
      <c r="J218" s="122">
        <v>0</v>
      </c>
      <c r="K218" s="103">
        <v>0</v>
      </c>
      <c r="L218" s="104" t="s">
        <v>30</v>
      </c>
    </row>
    <row r="219" spans="1:12" s="112" customFormat="1" ht="34.5" customHeight="1" x14ac:dyDescent="0.25">
      <c r="A219" s="419" t="s">
        <v>180</v>
      </c>
      <c r="B219" s="419"/>
      <c r="C219" s="419"/>
      <c r="D219" s="419"/>
      <c r="E219" s="81">
        <v>2600</v>
      </c>
      <c r="F219" s="324"/>
      <c r="G219" s="82">
        <v>240</v>
      </c>
      <c r="H219" s="82"/>
      <c r="I219" s="111">
        <f>I220+I221+I222+I256+I390</f>
        <v>10608485.029999999</v>
      </c>
      <c r="J219" s="111">
        <f>J220+J221+J222+J256+J390</f>
        <v>7607100</v>
      </c>
      <c r="K219" s="111">
        <f>K220+K221+K222+K256+K390</f>
        <v>7834200</v>
      </c>
      <c r="L219" s="111">
        <f>L220+L221+L222+L256+L390</f>
        <v>0</v>
      </c>
    </row>
    <row r="220" spans="1:12" s="40" customFormat="1" ht="33" hidden="1" customHeight="1" x14ac:dyDescent="0.25">
      <c r="A220" s="417" t="s">
        <v>181</v>
      </c>
      <c r="B220" s="417"/>
      <c r="C220" s="417"/>
      <c r="D220" s="417"/>
      <c r="E220" s="144">
        <v>2610</v>
      </c>
      <c r="F220" s="327"/>
      <c r="G220" s="146">
        <v>241</v>
      </c>
      <c r="H220" s="146"/>
      <c r="I220" s="147"/>
      <c r="J220" s="148"/>
      <c r="K220" s="147"/>
      <c r="L220" s="147"/>
    </row>
    <row r="221" spans="1:12" s="40" customFormat="1" ht="36.75" hidden="1" customHeight="1" x14ac:dyDescent="0.25">
      <c r="A221" s="417" t="s">
        <v>182</v>
      </c>
      <c r="B221" s="417"/>
      <c r="C221" s="417"/>
      <c r="D221" s="417"/>
      <c r="E221" s="144">
        <v>2620</v>
      </c>
      <c r="F221" s="327"/>
      <c r="G221" s="146">
        <v>242</v>
      </c>
      <c r="H221" s="146"/>
      <c r="I221" s="147"/>
      <c r="J221" s="148"/>
      <c r="K221" s="147"/>
      <c r="L221" s="147"/>
    </row>
    <row r="222" spans="1:12" s="150" customFormat="1" ht="45.75" customHeight="1" x14ac:dyDescent="0.25">
      <c r="A222" s="417" t="s">
        <v>437</v>
      </c>
      <c r="B222" s="417"/>
      <c r="C222" s="417"/>
      <c r="D222" s="417"/>
      <c r="E222" s="144">
        <v>2630</v>
      </c>
      <c r="F222" s="327"/>
      <c r="G222" s="145">
        <v>243</v>
      </c>
      <c r="H222" s="145"/>
      <c r="I222" s="147">
        <f>I223+I228+I232+I236+I240+I244+I248+I252</f>
        <v>0</v>
      </c>
      <c r="J222" s="147">
        <f>J223+J228+J232+J236+J240+J244+J248+J252</f>
        <v>0</v>
      </c>
      <c r="K222" s="147">
        <f>K223+K228+K232+K236+K240+K244+K248+K252</f>
        <v>0</v>
      </c>
      <c r="L222" s="147">
        <f>L223+L228+L232+L236+L240+L244+L248+L252</f>
        <v>0</v>
      </c>
    </row>
    <row r="223" spans="1:12" s="150" customFormat="1" ht="21.75" customHeight="1" x14ac:dyDescent="0.25">
      <c r="A223" s="406" t="s">
        <v>183</v>
      </c>
      <c r="B223" s="406"/>
      <c r="C223" s="406"/>
      <c r="D223" s="406"/>
      <c r="E223" s="139">
        <v>2631</v>
      </c>
      <c r="F223" s="326"/>
      <c r="G223" s="151">
        <v>243</v>
      </c>
      <c r="H223" s="151">
        <v>225</v>
      </c>
      <c r="I223" s="141">
        <f>I224+I226</f>
        <v>0</v>
      </c>
      <c r="J223" s="141">
        <f>J224+J226</f>
        <v>0</v>
      </c>
      <c r="K223" s="141">
        <f>K224+K226</f>
        <v>0</v>
      </c>
      <c r="L223" s="141">
        <f>L224+L226</f>
        <v>0</v>
      </c>
    </row>
    <row r="224" spans="1:12" s="40" customFormat="1" ht="28.5" hidden="1" customHeight="1" x14ac:dyDescent="0.25">
      <c r="A224" s="393" t="s">
        <v>184</v>
      </c>
      <c r="B224" s="393"/>
      <c r="C224" s="393"/>
      <c r="D224" s="393"/>
      <c r="E224" s="101"/>
      <c r="F224" s="320"/>
      <c r="G224" s="102">
        <v>243</v>
      </c>
      <c r="H224" s="102" t="s">
        <v>185</v>
      </c>
      <c r="I224" s="103">
        <f>I225</f>
        <v>0</v>
      </c>
      <c r="J224" s="103">
        <f>J225</f>
        <v>0</v>
      </c>
      <c r="K224" s="103">
        <f>K225</f>
        <v>0</v>
      </c>
      <c r="L224" s="103">
        <f>L225</f>
        <v>0</v>
      </c>
    </row>
    <row r="225" spans="1:12" s="80" customFormat="1" ht="25.5" hidden="1" customHeight="1" x14ac:dyDescent="0.25">
      <c r="A225" s="391" t="s">
        <v>186</v>
      </c>
      <c r="B225" s="391"/>
      <c r="C225" s="391"/>
      <c r="D225" s="391"/>
      <c r="E225" s="91"/>
      <c r="F225" s="312"/>
      <c r="G225" s="48">
        <v>243</v>
      </c>
      <c r="H225" s="48" t="s">
        <v>187</v>
      </c>
      <c r="I225" s="77"/>
      <c r="J225" s="78"/>
      <c r="K225" s="77"/>
      <c r="L225" s="77"/>
    </row>
    <row r="226" spans="1:12" s="40" customFormat="1" ht="54.75" customHeight="1" x14ac:dyDescent="0.25">
      <c r="A226" s="393" t="s">
        <v>62</v>
      </c>
      <c r="B226" s="393"/>
      <c r="C226" s="393"/>
      <c r="D226" s="393"/>
      <c r="E226" s="101"/>
      <c r="F226" s="320"/>
      <c r="G226" s="102">
        <v>243</v>
      </c>
      <c r="H226" s="102" t="s">
        <v>237</v>
      </c>
      <c r="I226" s="103">
        <v>0</v>
      </c>
      <c r="J226" s="122">
        <v>0</v>
      </c>
      <c r="K226" s="103">
        <v>0</v>
      </c>
      <c r="L226" s="103">
        <v>0</v>
      </c>
    </row>
    <row r="227" spans="1:12" s="150" customFormat="1" ht="25.5" hidden="1" customHeight="1" x14ac:dyDescent="0.25">
      <c r="A227" s="418"/>
      <c r="B227" s="418"/>
      <c r="C227" s="418"/>
      <c r="D227" s="418"/>
      <c r="E227" s="121"/>
      <c r="F227" s="321"/>
      <c r="G227" s="51"/>
      <c r="H227" s="51"/>
      <c r="I227" s="90"/>
      <c r="J227" s="152"/>
      <c r="K227" s="90"/>
      <c r="L227" s="90"/>
    </row>
    <row r="228" spans="1:12" s="150" customFormat="1" ht="33" customHeight="1" x14ac:dyDescent="0.25">
      <c r="A228" s="406" t="s">
        <v>188</v>
      </c>
      <c r="B228" s="406"/>
      <c r="C228" s="406"/>
      <c r="D228" s="406"/>
      <c r="E228" s="139">
        <v>2632</v>
      </c>
      <c r="F228" s="326"/>
      <c r="G228" s="151">
        <v>243</v>
      </c>
      <c r="H228" s="151">
        <v>226</v>
      </c>
      <c r="I228" s="141">
        <f>I229+I230</f>
        <v>0</v>
      </c>
      <c r="J228" s="141">
        <f>J229+J230</f>
        <v>0</v>
      </c>
      <c r="K228" s="141">
        <f>K229+K230</f>
        <v>0</v>
      </c>
      <c r="L228" s="141">
        <f>L229+L230</f>
        <v>0</v>
      </c>
    </row>
    <row r="229" spans="1:12" s="40" customFormat="1" ht="45.75" customHeight="1" x14ac:dyDescent="0.25">
      <c r="A229" s="393" t="s">
        <v>35</v>
      </c>
      <c r="B229" s="393"/>
      <c r="C229" s="393"/>
      <c r="D229" s="393"/>
      <c r="E229" s="101"/>
      <c r="F229" s="320"/>
      <c r="G229" s="102">
        <v>243</v>
      </c>
      <c r="H229" s="102" t="s">
        <v>112</v>
      </c>
      <c r="I229" s="103">
        <v>0</v>
      </c>
      <c r="J229" s="103">
        <v>0</v>
      </c>
      <c r="K229" s="103">
        <v>0</v>
      </c>
      <c r="L229" s="103">
        <v>0</v>
      </c>
    </row>
    <row r="230" spans="1:12" s="40" customFormat="1" ht="47.25" customHeight="1" x14ac:dyDescent="0.25">
      <c r="A230" s="393" t="s">
        <v>62</v>
      </c>
      <c r="B230" s="393"/>
      <c r="C230" s="393"/>
      <c r="D230" s="393"/>
      <c r="E230" s="101"/>
      <c r="F230" s="320"/>
      <c r="G230" s="102">
        <v>243</v>
      </c>
      <c r="H230" s="102" t="s">
        <v>239</v>
      </c>
      <c r="I230" s="103">
        <f>I231</f>
        <v>0</v>
      </c>
      <c r="J230" s="103">
        <f t="shared" ref="J230:L230" si="5">J231</f>
        <v>0</v>
      </c>
      <c r="K230" s="103">
        <f t="shared" si="5"/>
        <v>0</v>
      </c>
      <c r="L230" s="103">
        <f t="shared" si="5"/>
        <v>0</v>
      </c>
    </row>
    <row r="231" spans="1:12" s="150" customFormat="1" ht="44.25" hidden="1" customHeight="1" x14ac:dyDescent="0.25">
      <c r="A231" s="413" t="s">
        <v>436</v>
      </c>
      <c r="B231" s="413"/>
      <c r="C231" s="413"/>
      <c r="D231" s="413"/>
      <c r="E231" s="91"/>
      <c r="F231" s="312"/>
      <c r="G231" s="49">
        <v>243</v>
      </c>
      <c r="H231" s="49" t="s">
        <v>240</v>
      </c>
      <c r="I231" s="77">
        <v>0</v>
      </c>
      <c r="J231" s="78">
        <v>0</v>
      </c>
      <c r="K231" s="77">
        <v>0</v>
      </c>
      <c r="L231" s="77">
        <v>0</v>
      </c>
    </row>
    <row r="232" spans="1:12" s="150" customFormat="1" ht="29.25" customHeight="1" x14ac:dyDescent="0.25">
      <c r="A232" s="406" t="s">
        <v>189</v>
      </c>
      <c r="B232" s="406"/>
      <c r="C232" s="406"/>
      <c r="D232" s="406"/>
      <c r="E232" s="139">
        <v>2633</v>
      </c>
      <c r="F232" s="326"/>
      <c r="G232" s="151">
        <v>243</v>
      </c>
      <c r="H232" s="151">
        <v>228</v>
      </c>
      <c r="I232" s="141">
        <f>I233+I234</f>
        <v>0</v>
      </c>
      <c r="J232" s="142">
        <f>J233+J234</f>
        <v>0</v>
      </c>
      <c r="K232" s="141">
        <f>K233+K234</f>
        <v>0</v>
      </c>
      <c r="L232" s="141">
        <f>L233+L234</f>
        <v>0</v>
      </c>
    </row>
    <row r="233" spans="1:12" s="40" customFormat="1" ht="25.5" hidden="1" customHeight="1" x14ac:dyDescent="0.25">
      <c r="A233" s="393" t="s">
        <v>35</v>
      </c>
      <c r="B233" s="393"/>
      <c r="C233" s="393"/>
      <c r="D233" s="393"/>
      <c r="E233" s="101"/>
      <c r="F233" s="320"/>
      <c r="G233" s="102">
        <v>243</v>
      </c>
      <c r="H233" s="102" t="s">
        <v>190</v>
      </c>
      <c r="I233" s="103"/>
      <c r="J233" s="122"/>
      <c r="K233" s="103"/>
      <c r="L233" s="103"/>
    </row>
    <row r="234" spans="1:12" s="40" customFormat="1" ht="26.25" hidden="1" customHeight="1" x14ac:dyDescent="0.25">
      <c r="A234" s="393" t="s">
        <v>62</v>
      </c>
      <c r="B234" s="393"/>
      <c r="C234" s="393"/>
      <c r="D234" s="393"/>
      <c r="E234" s="101"/>
      <c r="F234" s="320"/>
      <c r="G234" s="102">
        <v>243</v>
      </c>
      <c r="H234" s="102" t="s">
        <v>191</v>
      </c>
      <c r="I234" s="103"/>
      <c r="J234" s="122"/>
      <c r="K234" s="103"/>
      <c r="L234" s="103"/>
    </row>
    <row r="235" spans="1:12" s="150" customFormat="1" ht="33.75" hidden="1" customHeight="1" x14ac:dyDescent="0.25">
      <c r="A235" s="414"/>
      <c r="B235" s="415"/>
      <c r="C235" s="415"/>
      <c r="D235" s="416"/>
      <c r="E235" s="91"/>
      <c r="F235" s="312"/>
      <c r="G235" s="49"/>
      <c r="H235" s="49"/>
      <c r="I235" s="77"/>
      <c r="J235" s="78"/>
      <c r="K235" s="77"/>
      <c r="L235" s="77"/>
    </row>
    <row r="236" spans="1:12" s="150" customFormat="1" ht="26.25" customHeight="1" x14ac:dyDescent="0.25">
      <c r="A236" s="406" t="s">
        <v>192</v>
      </c>
      <c r="B236" s="406"/>
      <c r="C236" s="406"/>
      <c r="D236" s="406"/>
      <c r="E236" s="139">
        <v>2634</v>
      </c>
      <c r="F236" s="326"/>
      <c r="G236" s="151">
        <v>243</v>
      </c>
      <c r="H236" s="151">
        <v>310</v>
      </c>
      <c r="I236" s="141">
        <f>I237+I238</f>
        <v>0</v>
      </c>
      <c r="J236" s="142">
        <f>J237+J238</f>
        <v>0</v>
      </c>
      <c r="K236" s="141">
        <f>K237+K238</f>
        <v>0</v>
      </c>
      <c r="L236" s="141">
        <f>L237+L238</f>
        <v>0</v>
      </c>
    </row>
    <row r="237" spans="1:12" s="40" customFormat="1" ht="31.5" hidden="1" customHeight="1" x14ac:dyDescent="0.25">
      <c r="A237" s="393" t="s">
        <v>35</v>
      </c>
      <c r="B237" s="393"/>
      <c r="C237" s="393"/>
      <c r="D237" s="393"/>
      <c r="E237" s="101"/>
      <c r="F237" s="320"/>
      <c r="G237" s="102">
        <v>243</v>
      </c>
      <c r="H237" s="102" t="s">
        <v>193</v>
      </c>
      <c r="I237" s="103"/>
      <c r="J237" s="122"/>
      <c r="K237" s="103"/>
      <c r="L237" s="103"/>
    </row>
    <row r="238" spans="1:12" s="40" customFormat="1" ht="25.5" hidden="1" customHeight="1" x14ac:dyDescent="0.25">
      <c r="A238" s="393" t="s">
        <v>62</v>
      </c>
      <c r="B238" s="393"/>
      <c r="C238" s="393"/>
      <c r="D238" s="393"/>
      <c r="E238" s="101"/>
      <c r="F238" s="320"/>
      <c r="G238" s="102">
        <v>243</v>
      </c>
      <c r="H238" s="102" t="s">
        <v>194</v>
      </c>
      <c r="I238" s="103"/>
      <c r="J238" s="122"/>
      <c r="K238" s="103"/>
      <c r="L238" s="103"/>
    </row>
    <row r="239" spans="1:12" s="40" customFormat="1" ht="33" hidden="1" customHeight="1" x14ac:dyDescent="0.25">
      <c r="A239" s="412"/>
      <c r="B239" s="412"/>
      <c r="C239" s="412"/>
      <c r="D239" s="412"/>
      <c r="E239" s="101"/>
      <c r="F239" s="320"/>
      <c r="G239" s="102"/>
      <c r="H239" s="102"/>
      <c r="I239" s="103"/>
      <c r="J239" s="122"/>
      <c r="K239" s="103"/>
      <c r="L239" s="103"/>
    </row>
    <row r="240" spans="1:12" s="150" customFormat="1" ht="31.5" customHeight="1" x14ac:dyDescent="0.25">
      <c r="A240" s="406" t="s">
        <v>195</v>
      </c>
      <c r="B240" s="406"/>
      <c r="C240" s="406"/>
      <c r="D240" s="406"/>
      <c r="E240" s="139">
        <v>2635</v>
      </c>
      <c r="F240" s="326"/>
      <c r="G240" s="151">
        <v>243</v>
      </c>
      <c r="H240" s="151">
        <v>344</v>
      </c>
      <c r="I240" s="141">
        <f>I241+I242</f>
        <v>0</v>
      </c>
      <c r="J240" s="142">
        <f>J241+J242</f>
        <v>0</v>
      </c>
      <c r="K240" s="141">
        <f>K241+K242</f>
        <v>0</v>
      </c>
      <c r="L240" s="141">
        <f>L241+L242</f>
        <v>0</v>
      </c>
    </row>
    <row r="241" spans="1:12" s="40" customFormat="1" ht="36" hidden="1" customHeight="1" x14ac:dyDescent="0.25">
      <c r="A241" s="393" t="s">
        <v>184</v>
      </c>
      <c r="B241" s="393"/>
      <c r="C241" s="393"/>
      <c r="D241" s="393"/>
      <c r="E241" s="101"/>
      <c r="F241" s="320"/>
      <c r="G241" s="102">
        <v>243</v>
      </c>
      <c r="H241" s="102" t="s">
        <v>196</v>
      </c>
      <c r="I241" s="103"/>
      <c r="J241" s="122"/>
      <c r="K241" s="103"/>
      <c r="L241" s="103"/>
    </row>
    <row r="242" spans="1:12" s="40" customFormat="1" ht="26.25" hidden="1" customHeight="1" x14ac:dyDescent="0.25">
      <c r="A242" s="393" t="s">
        <v>62</v>
      </c>
      <c r="B242" s="393"/>
      <c r="C242" s="393"/>
      <c r="D242" s="393"/>
      <c r="E242" s="101"/>
      <c r="F242" s="320"/>
      <c r="G242" s="102">
        <v>243</v>
      </c>
      <c r="H242" s="102" t="s">
        <v>197</v>
      </c>
      <c r="I242" s="103"/>
      <c r="J242" s="122"/>
      <c r="K242" s="103"/>
      <c r="L242" s="103"/>
    </row>
    <row r="243" spans="1:12" s="40" customFormat="1" ht="27" hidden="1" customHeight="1" x14ac:dyDescent="0.25">
      <c r="A243" s="412"/>
      <c r="B243" s="412"/>
      <c r="C243" s="412"/>
      <c r="D243" s="412"/>
      <c r="E243" s="101"/>
      <c r="F243" s="320"/>
      <c r="G243" s="102"/>
      <c r="H243" s="102"/>
      <c r="I243" s="103"/>
      <c r="J243" s="122"/>
      <c r="K243" s="103"/>
      <c r="L243" s="103"/>
    </row>
    <row r="244" spans="1:12" s="150" customFormat="1" ht="33" customHeight="1" x14ac:dyDescent="0.25">
      <c r="A244" s="406" t="s">
        <v>198</v>
      </c>
      <c r="B244" s="406"/>
      <c r="C244" s="406"/>
      <c r="D244" s="406"/>
      <c r="E244" s="139">
        <v>2636</v>
      </c>
      <c r="F244" s="326"/>
      <c r="G244" s="151">
        <v>243</v>
      </c>
      <c r="H244" s="151">
        <v>345</v>
      </c>
      <c r="I244" s="141">
        <f>I245+I246</f>
        <v>0</v>
      </c>
      <c r="J244" s="142">
        <f>J245+J246</f>
        <v>0</v>
      </c>
      <c r="K244" s="141">
        <f>K245+K246</f>
        <v>0</v>
      </c>
      <c r="L244" s="141">
        <f>L245+L246</f>
        <v>0</v>
      </c>
    </row>
    <row r="245" spans="1:12" s="40" customFormat="1" ht="34.5" hidden="1" customHeight="1" x14ac:dyDescent="0.25">
      <c r="A245" s="393" t="s">
        <v>35</v>
      </c>
      <c r="B245" s="393"/>
      <c r="C245" s="393"/>
      <c r="D245" s="393"/>
      <c r="E245" s="101"/>
      <c r="F245" s="320"/>
      <c r="G245" s="102">
        <v>243</v>
      </c>
      <c r="H245" s="102" t="s">
        <v>199</v>
      </c>
      <c r="I245" s="103"/>
      <c r="J245" s="122"/>
      <c r="K245" s="103"/>
      <c r="L245" s="103"/>
    </row>
    <row r="246" spans="1:12" s="40" customFormat="1" ht="24" hidden="1" customHeight="1" x14ac:dyDescent="0.25">
      <c r="A246" s="393" t="s">
        <v>62</v>
      </c>
      <c r="B246" s="393"/>
      <c r="C246" s="393"/>
      <c r="D246" s="393"/>
      <c r="E246" s="101"/>
      <c r="F246" s="320"/>
      <c r="G246" s="102">
        <v>243</v>
      </c>
      <c r="H246" s="102" t="s">
        <v>200</v>
      </c>
      <c r="I246" s="103"/>
      <c r="J246" s="122"/>
      <c r="K246" s="103"/>
      <c r="L246" s="103"/>
    </row>
    <row r="247" spans="1:12" s="40" customFormat="1" ht="26.25" hidden="1" customHeight="1" x14ac:dyDescent="0.25">
      <c r="A247" s="412"/>
      <c r="B247" s="412"/>
      <c r="C247" s="412"/>
      <c r="D247" s="412"/>
      <c r="E247" s="121"/>
      <c r="F247" s="321"/>
      <c r="G247" s="89"/>
      <c r="H247" s="89"/>
      <c r="I247" s="90"/>
      <c r="J247" s="152"/>
      <c r="K247" s="90"/>
      <c r="L247" s="90"/>
    </row>
    <row r="248" spans="1:12" s="150" customFormat="1" ht="44.25" customHeight="1" x14ac:dyDescent="0.25">
      <c r="A248" s="406" t="s">
        <v>201</v>
      </c>
      <c r="B248" s="406"/>
      <c r="C248" s="406"/>
      <c r="D248" s="406"/>
      <c r="E248" s="139">
        <v>2637</v>
      </c>
      <c r="F248" s="326"/>
      <c r="G248" s="151">
        <v>243</v>
      </c>
      <c r="H248" s="151">
        <v>346</v>
      </c>
      <c r="I248" s="141">
        <f>I249+I250</f>
        <v>0</v>
      </c>
      <c r="J248" s="142">
        <f>J249+J250</f>
        <v>0</v>
      </c>
      <c r="K248" s="141">
        <f>K249+K250</f>
        <v>0</v>
      </c>
      <c r="L248" s="141">
        <f>L249+L250</f>
        <v>0</v>
      </c>
    </row>
    <row r="249" spans="1:12" s="40" customFormat="1" ht="1.5" hidden="1" customHeight="1" x14ac:dyDescent="0.25">
      <c r="A249" s="393" t="s">
        <v>35</v>
      </c>
      <c r="B249" s="393"/>
      <c r="C249" s="393"/>
      <c r="D249" s="393"/>
      <c r="E249" s="101"/>
      <c r="F249" s="320"/>
      <c r="G249" s="102">
        <v>243</v>
      </c>
      <c r="H249" s="102" t="s">
        <v>202</v>
      </c>
      <c r="I249" s="103"/>
      <c r="J249" s="122"/>
      <c r="K249" s="103"/>
      <c r="L249" s="103"/>
    </row>
    <row r="250" spans="1:12" s="40" customFormat="1" ht="0.75" customHeight="1" x14ac:dyDescent="0.25">
      <c r="A250" s="393" t="s">
        <v>62</v>
      </c>
      <c r="B250" s="393"/>
      <c r="C250" s="393"/>
      <c r="D250" s="393"/>
      <c r="E250" s="101"/>
      <c r="F250" s="320"/>
      <c r="G250" s="102">
        <v>243</v>
      </c>
      <c r="H250" s="102" t="s">
        <v>203</v>
      </c>
      <c r="I250" s="103"/>
      <c r="J250" s="122"/>
      <c r="K250" s="103"/>
      <c r="L250" s="103"/>
    </row>
    <row r="251" spans="1:12" s="40" customFormat="1" ht="24.75" hidden="1" customHeight="1" x14ac:dyDescent="0.25">
      <c r="A251" s="412"/>
      <c r="B251" s="412"/>
      <c r="C251" s="412"/>
      <c r="D251" s="412"/>
      <c r="E251" s="121"/>
      <c r="F251" s="321"/>
      <c r="G251" s="89"/>
      <c r="H251" s="89"/>
      <c r="I251" s="90"/>
      <c r="J251" s="152"/>
      <c r="K251" s="90"/>
      <c r="L251" s="90"/>
    </row>
    <row r="252" spans="1:12" s="150" customFormat="1" ht="36.75" customHeight="1" x14ac:dyDescent="0.25">
      <c r="A252" s="406" t="s">
        <v>204</v>
      </c>
      <c r="B252" s="406"/>
      <c r="C252" s="406"/>
      <c r="D252" s="406"/>
      <c r="E252" s="139">
        <v>2638</v>
      </c>
      <c r="F252" s="326"/>
      <c r="G252" s="151">
        <v>243</v>
      </c>
      <c r="H252" s="151">
        <v>349</v>
      </c>
      <c r="I252" s="141">
        <f>I253+I254</f>
        <v>0</v>
      </c>
      <c r="J252" s="142">
        <f>J253+J254</f>
        <v>0</v>
      </c>
      <c r="K252" s="141">
        <f>K253+K254</f>
        <v>0</v>
      </c>
      <c r="L252" s="141">
        <f>L253+L254</f>
        <v>0</v>
      </c>
    </row>
    <row r="253" spans="1:12" s="40" customFormat="1" ht="36" hidden="1" customHeight="1" x14ac:dyDescent="0.25">
      <c r="A253" s="393" t="s">
        <v>35</v>
      </c>
      <c r="B253" s="393"/>
      <c r="C253" s="393"/>
      <c r="D253" s="393"/>
      <c r="E253" s="101"/>
      <c r="F253" s="320"/>
      <c r="G253" s="102">
        <v>243</v>
      </c>
      <c r="H253" s="102" t="s">
        <v>205</v>
      </c>
      <c r="I253" s="103"/>
      <c r="J253" s="122"/>
      <c r="K253" s="103"/>
      <c r="L253" s="103"/>
    </row>
    <row r="254" spans="1:12" s="40" customFormat="1" ht="39.75" hidden="1" customHeight="1" x14ac:dyDescent="0.25">
      <c r="A254" s="393" t="s">
        <v>62</v>
      </c>
      <c r="B254" s="393"/>
      <c r="C254" s="393"/>
      <c r="D254" s="393"/>
      <c r="E254" s="101"/>
      <c r="F254" s="320"/>
      <c r="G254" s="102">
        <v>243</v>
      </c>
      <c r="H254" s="102" t="s">
        <v>206</v>
      </c>
      <c r="I254" s="103"/>
      <c r="J254" s="122"/>
      <c r="K254" s="103"/>
      <c r="L254" s="103"/>
    </row>
    <row r="255" spans="1:12" s="40" customFormat="1" ht="0.75" hidden="1" customHeight="1" x14ac:dyDescent="0.25">
      <c r="A255" s="412"/>
      <c r="B255" s="412"/>
      <c r="C255" s="412"/>
      <c r="D255" s="412"/>
      <c r="E255" s="121"/>
      <c r="F255" s="321"/>
      <c r="G255" s="89"/>
      <c r="H255" s="89"/>
      <c r="I255" s="90"/>
      <c r="J255" s="152"/>
      <c r="K255" s="90"/>
      <c r="L255" s="90"/>
    </row>
    <row r="256" spans="1:12" s="150" customFormat="1" ht="29.85" customHeight="1" x14ac:dyDescent="0.25">
      <c r="A256" s="395" t="s">
        <v>207</v>
      </c>
      <c r="B256" s="395"/>
      <c r="C256" s="395"/>
      <c r="D256" s="395"/>
      <c r="E256" s="113">
        <v>2640</v>
      </c>
      <c r="F256" s="323"/>
      <c r="G256" s="131">
        <v>244</v>
      </c>
      <c r="H256" s="131"/>
      <c r="I256" s="115">
        <f>I258+I270+I284+I290+I305+I327+I354+I368+I376+I383+I320+I361</f>
        <v>10608485.029999999</v>
      </c>
      <c r="J256" s="115">
        <f>J258+J264+J270+J284+J290+J305+J314+J320+J327+J334+J340+J346+J354+J361+J368+J376+J383</f>
        <v>7607100</v>
      </c>
      <c r="K256" s="115">
        <f>K258+K264+K270+K284+K290+K305+K314+K320+K327+K334+K340+K346+K354+K361+K368+K376+K383</f>
        <v>7834200</v>
      </c>
      <c r="L256" s="115">
        <f>L258+L264+L270+L284+L290+L305+L314+L320+L327+L334+L340+L346+L354+L361+L368+L376+L383</f>
        <v>0</v>
      </c>
    </row>
    <row r="257" spans="1:12" s="150" customFormat="1" ht="15.75" customHeight="1" x14ac:dyDescent="0.25">
      <c r="A257" s="411" t="s">
        <v>208</v>
      </c>
      <c r="B257" s="411"/>
      <c r="C257" s="411"/>
      <c r="D257" s="411"/>
      <c r="E257" s="91">
        <v>2641</v>
      </c>
      <c r="F257" s="312"/>
      <c r="G257" s="51">
        <v>244</v>
      </c>
      <c r="H257" s="49"/>
      <c r="I257" s="90"/>
      <c r="J257" s="64"/>
      <c r="K257" s="90"/>
      <c r="L257" s="90"/>
    </row>
    <row r="258" spans="1:12" s="150" customFormat="1" ht="19.5" customHeight="1" x14ac:dyDescent="0.25">
      <c r="A258" s="406" t="s">
        <v>209</v>
      </c>
      <c r="B258" s="406"/>
      <c r="C258" s="406"/>
      <c r="D258" s="406"/>
      <c r="E258" s="139">
        <v>2641</v>
      </c>
      <c r="F258" s="326"/>
      <c r="G258" s="151">
        <v>244</v>
      </c>
      <c r="H258" s="151">
        <v>221</v>
      </c>
      <c r="I258" s="141">
        <f>I259+I260+I262</f>
        <v>53500</v>
      </c>
      <c r="J258" s="141">
        <f>J259+J260+J262</f>
        <v>48000</v>
      </c>
      <c r="K258" s="141">
        <f>K259+K260+K262</f>
        <v>48000</v>
      </c>
      <c r="L258" s="141">
        <f>L259+L260+L262</f>
        <v>0</v>
      </c>
    </row>
    <row r="259" spans="1:12" s="40" customFormat="1" ht="35.25" customHeight="1" x14ac:dyDescent="0.25">
      <c r="A259" s="393" t="s">
        <v>35</v>
      </c>
      <c r="B259" s="393"/>
      <c r="C259" s="393"/>
      <c r="D259" s="393"/>
      <c r="E259" s="101"/>
      <c r="F259" s="312" t="s">
        <v>323</v>
      </c>
      <c r="G259" s="102">
        <v>244</v>
      </c>
      <c r="H259" s="102" t="s">
        <v>210</v>
      </c>
      <c r="I259" s="103">
        <f>10000+5500</f>
        <v>15500</v>
      </c>
      <c r="J259" s="103">
        <v>10000</v>
      </c>
      <c r="K259" s="103">
        <v>10000</v>
      </c>
      <c r="L259" s="90">
        <f>L260+L261+L263</f>
        <v>0</v>
      </c>
    </row>
    <row r="260" spans="1:12" s="40" customFormat="1" ht="32.25" customHeight="1" x14ac:dyDescent="0.25">
      <c r="A260" s="393" t="s">
        <v>61</v>
      </c>
      <c r="B260" s="393"/>
      <c r="C260" s="393"/>
      <c r="D260" s="393"/>
      <c r="E260" s="101"/>
      <c r="F260" s="312" t="s">
        <v>323</v>
      </c>
      <c r="G260" s="102">
        <v>244</v>
      </c>
      <c r="H260" s="102">
        <v>221</v>
      </c>
      <c r="I260" s="103">
        <f>SUM(I261:I261)</f>
        <v>38000</v>
      </c>
      <c r="J260" s="103">
        <f>SUM(J261:J261)</f>
        <v>38000</v>
      </c>
      <c r="K260" s="103">
        <f>SUM(K261:K261)</f>
        <v>38000</v>
      </c>
      <c r="L260" s="103">
        <f>SUM(L261:L261)</f>
        <v>0</v>
      </c>
    </row>
    <row r="261" spans="1:12" s="40" customFormat="1" ht="42.6" customHeight="1" x14ac:dyDescent="0.25">
      <c r="A261" s="403" t="s">
        <v>67</v>
      </c>
      <c r="B261" s="403"/>
      <c r="C261" s="403"/>
      <c r="D261" s="403"/>
      <c r="E261" s="121"/>
      <c r="F261" s="312" t="s">
        <v>323</v>
      </c>
      <c r="G261" s="89">
        <v>244</v>
      </c>
      <c r="H261" s="48" t="s">
        <v>211</v>
      </c>
      <c r="I261" s="63">
        <v>38000</v>
      </c>
      <c r="J261" s="64">
        <v>38000</v>
      </c>
      <c r="K261" s="63">
        <v>38000</v>
      </c>
      <c r="L261" s="103">
        <f>SUM(L262:L262)</f>
        <v>0</v>
      </c>
    </row>
    <row r="262" spans="1:12" s="40" customFormat="1" ht="60.75" hidden="1" customHeight="1" x14ac:dyDescent="0.25">
      <c r="A262" s="393" t="s">
        <v>62</v>
      </c>
      <c r="B262" s="393"/>
      <c r="C262" s="393"/>
      <c r="D262" s="393"/>
      <c r="E262" s="101"/>
      <c r="F262" s="320"/>
      <c r="G262" s="102">
        <v>244</v>
      </c>
      <c r="H262" s="102" t="s">
        <v>212</v>
      </c>
      <c r="I262" s="103">
        <f>SUM(I263)</f>
        <v>0</v>
      </c>
      <c r="J262" s="103">
        <f>SUM(J263)</f>
        <v>0</v>
      </c>
      <c r="K262" s="103">
        <f>SUM(K263)</f>
        <v>0</v>
      </c>
      <c r="L262" s="103">
        <f>SUM(L263)</f>
        <v>0</v>
      </c>
    </row>
    <row r="263" spans="1:12" s="150" customFormat="1" ht="15.75" hidden="1" x14ac:dyDescent="0.25">
      <c r="A263" s="394"/>
      <c r="B263" s="394"/>
      <c r="C263" s="394"/>
      <c r="D263" s="394"/>
      <c r="E263" s="91"/>
      <c r="F263" s="312"/>
      <c r="G263" s="51"/>
      <c r="H263" s="49"/>
      <c r="I263" s="90"/>
      <c r="J263" s="64"/>
      <c r="K263" s="90"/>
      <c r="L263" s="90"/>
    </row>
    <row r="264" spans="1:12" s="150" customFormat="1" ht="31.9" hidden="1" customHeight="1" x14ac:dyDescent="0.25">
      <c r="A264" s="406" t="s">
        <v>213</v>
      </c>
      <c r="B264" s="406"/>
      <c r="C264" s="406"/>
      <c r="D264" s="406"/>
      <c r="E264" s="139">
        <v>2642</v>
      </c>
      <c r="F264" s="326"/>
      <c r="G264" s="151">
        <v>244</v>
      </c>
      <c r="H264" s="151">
        <v>222</v>
      </c>
      <c r="I264" s="141">
        <f>I265+I266+I268</f>
        <v>0</v>
      </c>
      <c r="J264" s="142">
        <f>J265+J266+J268</f>
        <v>0</v>
      </c>
      <c r="K264" s="141">
        <f>K265+K266+K268</f>
        <v>0</v>
      </c>
      <c r="L264" s="141">
        <f>L265+L266+L268</f>
        <v>0</v>
      </c>
    </row>
    <row r="265" spans="1:12" s="40" customFormat="1" ht="30.4" hidden="1" customHeight="1" x14ac:dyDescent="0.25">
      <c r="A265" s="393" t="s">
        <v>35</v>
      </c>
      <c r="B265" s="393"/>
      <c r="C265" s="393"/>
      <c r="D265" s="393"/>
      <c r="E265" s="101"/>
      <c r="F265" s="320"/>
      <c r="G265" s="102">
        <v>244</v>
      </c>
      <c r="H265" s="102" t="s">
        <v>104</v>
      </c>
      <c r="I265" s="103"/>
      <c r="J265" s="122"/>
      <c r="K265" s="103"/>
      <c r="L265" s="103"/>
    </row>
    <row r="266" spans="1:12" s="40" customFormat="1" ht="35.450000000000003" hidden="1" customHeight="1" x14ac:dyDescent="0.25">
      <c r="A266" s="393" t="s">
        <v>61</v>
      </c>
      <c r="B266" s="393"/>
      <c r="C266" s="393"/>
      <c r="D266" s="393"/>
      <c r="E266" s="101"/>
      <c r="F266" s="320"/>
      <c r="G266" s="102">
        <v>244</v>
      </c>
      <c r="H266" s="102">
        <v>222</v>
      </c>
      <c r="I266" s="103">
        <f>SUM(I267:I267)</f>
        <v>0</v>
      </c>
      <c r="J266" s="103">
        <f>SUM(J267:J267)</f>
        <v>0</v>
      </c>
      <c r="K266" s="103">
        <f>SUM(K267:K267)</f>
        <v>0</v>
      </c>
      <c r="L266" s="103">
        <f>SUM(L267:L267)</f>
        <v>0</v>
      </c>
    </row>
    <row r="267" spans="1:12" s="40" customFormat="1" ht="35.450000000000003" hidden="1" customHeight="1" x14ac:dyDescent="0.25">
      <c r="A267" s="403" t="s">
        <v>67</v>
      </c>
      <c r="B267" s="403"/>
      <c r="C267" s="403"/>
      <c r="D267" s="403"/>
      <c r="E267" s="121"/>
      <c r="F267" s="321"/>
      <c r="G267" s="89">
        <v>244</v>
      </c>
      <c r="H267" s="48" t="s">
        <v>105</v>
      </c>
      <c r="I267" s="63"/>
      <c r="J267" s="64"/>
      <c r="K267" s="63"/>
      <c r="L267" s="63"/>
    </row>
    <row r="268" spans="1:12" s="40" customFormat="1" ht="37.5" hidden="1" customHeight="1" x14ac:dyDescent="0.25">
      <c r="A268" s="393" t="s">
        <v>62</v>
      </c>
      <c r="B268" s="393"/>
      <c r="C268" s="393"/>
      <c r="D268" s="393"/>
      <c r="E268" s="101"/>
      <c r="F268" s="320"/>
      <c r="G268" s="102">
        <v>244</v>
      </c>
      <c r="H268" s="102" t="s">
        <v>110</v>
      </c>
      <c r="I268" s="103">
        <f>SUM(I269)</f>
        <v>0</v>
      </c>
      <c r="J268" s="122">
        <f>SUM(J269)</f>
        <v>0</v>
      </c>
      <c r="K268" s="103">
        <f>SUM(K269)</f>
        <v>0</v>
      </c>
      <c r="L268" s="103">
        <f>SUM(L269)</f>
        <v>0</v>
      </c>
    </row>
    <row r="269" spans="1:12" s="80" customFormat="1" ht="24.75" hidden="1" customHeight="1" x14ac:dyDescent="0.25">
      <c r="A269" s="391"/>
      <c r="B269" s="391"/>
      <c r="C269" s="391"/>
      <c r="D269" s="391"/>
      <c r="E269" s="91"/>
      <c r="F269" s="312"/>
      <c r="G269" s="48"/>
      <c r="H269" s="48"/>
      <c r="I269" s="77"/>
      <c r="J269" s="78"/>
      <c r="K269" s="77"/>
      <c r="L269" s="77"/>
    </row>
    <row r="270" spans="1:12" s="150" customFormat="1" ht="19.5" customHeight="1" x14ac:dyDescent="0.25">
      <c r="A270" s="406" t="s">
        <v>214</v>
      </c>
      <c r="B270" s="406"/>
      <c r="C270" s="406"/>
      <c r="D270" s="406"/>
      <c r="E270" s="139">
        <v>2643</v>
      </c>
      <c r="F270" s="326"/>
      <c r="G270" s="151">
        <v>240</v>
      </c>
      <c r="H270" s="151">
        <v>223</v>
      </c>
      <c r="I270" s="141">
        <f>I271+I276+I282</f>
        <v>5394742.5999999996</v>
      </c>
      <c r="J270" s="141">
        <f>J271+J276+J282</f>
        <v>5562200</v>
      </c>
      <c r="K270" s="141">
        <f>K271+K276+K282</f>
        <v>5788800</v>
      </c>
      <c r="L270" s="141">
        <f>L271+L276+L282</f>
        <v>0</v>
      </c>
    </row>
    <row r="271" spans="1:12" s="40" customFormat="1" ht="39" customHeight="1" x14ac:dyDescent="0.25">
      <c r="A271" s="393" t="s">
        <v>35</v>
      </c>
      <c r="B271" s="393"/>
      <c r="C271" s="393"/>
      <c r="D271" s="393"/>
      <c r="E271" s="101"/>
      <c r="F271" s="312" t="s">
        <v>323</v>
      </c>
      <c r="G271" s="102">
        <v>240</v>
      </c>
      <c r="H271" s="102" t="s">
        <v>215</v>
      </c>
      <c r="I271" s="103">
        <f>SUM(I272:I275)</f>
        <v>309342.59999999998</v>
      </c>
      <c r="J271" s="103">
        <f>SUM(J272:J275)</f>
        <v>132000</v>
      </c>
      <c r="K271" s="103">
        <f>SUM(K272:K275)</f>
        <v>132000</v>
      </c>
      <c r="L271" s="103">
        <f>SUM(L272:L275)</f>
        <v>0</v>
      </c>
    </row>
    <row r="272" spans="1:12" s="150" customFormat="1" ht="19.5" customHeight="1" x14ac:dyDescent="0.25">
      <c r="A272" s="410" t="s">
        <v>216</v>
      </c>
      <c r="B272" s="410"/>
      <c r="C272" s="410"/>
      <c r="D272" s="410"/>
      <c r="E272" s="91"/>
      <c r="F272" s="312" t="s">
        <v>323</v>
      </c>
      <c r="G272" s="51">
        <v>247</v>
      </c>
      <c r="H272" s="49" t="s">
        <v>217</v>
      </c>
      <c r="I272" s="90">
        <v>153100</v>
      </c>
      <c r="J272" s="90">
        <v>132000</v>
      </c>
      <c r="K272" s="90">
        <v>132000</v>
      </c>
      <c r="L272" s="103">
        <f>SUM(L273:L276)</f>
        <v>0</v>
      </c>
    </row>
    <row r="273" spans="1:12" s="150" customFormat="1" ht="19.5" customHeight="1" x14ac:dyDescent="0.25">
      <c r="A273" s="410" t="s">
        <v>218</v>
      </c>
      <c r="B273" s="410"/>
      <c r="C273" s="410"/>
      <c r="D273" s="410"/>
      <c r="E273" s="91"/>
      <c r="F273" s="312" t="s">
        <v>323</v>
      </c>
      <c r="G273" s="51">
        <v>247</v>
      </c>
      <c r="H273" s="49" t="s">
        <v>219</v>
      </c>
      <c r="I273" s="90">
        <v>0</v>
      </c>
      <c r="J273" s="90">
        <v>0</v>
      </c>
      <c r="K273" s="90">
        <v>0</v>
      </c>
      <c r="L273" s="103">
        <f>SUM(L274:L277)</f>
        <v>0</v>
      </c>
    </row>
    <row r="274" spans="1:12" s="150" customFormat="1" ht="19.5" customHeight="1" x14ac:dyDescent="0.25">
      <c r="A274" s="410" t="s">
        <v>220</v>
      </c>
      <c r="B274" s="410"/>
      <c r="C274" s="410"/>
      <c r="D274" s="410"/>
      <c r="E274" s="91"/>
      <c r="F274" s="312" t="s">
        <v>323</v>
      </c>
      <c r="G274" s="51">
        <v>244</v>
      </c>
      <c r="H274" s="49" t="s">
        <v>221</v>
      </c>
      <c r="I274" s="90">
        <v>156242.6</v>
      </c>
      <c r="J274" s="90">
        <v>0</v>
      </c>
      <c r="K274" s="90">
        <v>0</v>
      </c>
      <c r="L274" s="103">
        <f>SUM(L275:L278)</f>
        <v>0</v>
      </c>
    </row>
    <row r="275" spans="1:12" s="150" customFormat="1" ht="19.5" customHeight="1" x14ac:dyDescent="0.25">
      <c r="A275" s="410" t="s">
        <v>222</v>
      </c>
      <c r="B275" s="410"/>
      <c r="C275" s="410"/>
      <c r="D275" s="410"/>
      <c r="E275" s="91"/>
      <c r="F275" s="312" t="s">
        <v>323</v>
      </c>
      <c r="G275" s="51">
        <v>244</v>
      </c>
      <c r="H275" s="49" t="s">
        <v>454</v>
      </c>
      <c r="I275" s="90">
        <f>13400-13400</f>
        <v>0</v>
      </c>
      <c r="J275" s="90">
        <v>0</v>
      </c>
      <c r="K275" s="90">
        <v>0</v>
      </c>
      <c r="L275" s="103">
        <f>SUM(L276:L279)</f>
        <v>0</v>
      </c>
    </row>
    <row r="276" spans="1:12" s="40" customFormat="1" ht="32.25" customHeight="1" x14ac:dyDescent="0.25">
      <c r="A276" s="393" t="s">
        <v>61</v>
      </c>
      <c r="B276" s="393"/>
      <c r="C276" s="393"/>
      <c r="D276" s="393"/>
      <c r="E276" s="101"/>
      <c r="F276" s="312" t="s">
        <v>323</v>
      </c>
      <c r="G276" s="102">
        <v>240</v>
      </c>
      <c r="H276" s="102">
        <v>223</v>
      </c>
      <c r="I276" s="103">
        <f>I277</f>
        <v>5085400</v>
      </c>
      <c r="J276" s="103">
        <f>J277</f>
        <v>5430200</v>
      </c>
      <c r="K276" s="103">
        <f>K277</f>
        <v>5656800</v>
      </c>
      <c r="L276" s="103">
        <f>L277</f>
        <v>0</v>
      </c>
    </row>
    <row r="277" spans="1:12" s="40" customFormat="1" ht="20.25" customHeight="1" x14ac:dyDescent="0.25">
      <c r="A277" s="403" t="s">
        <v>67</v>
      </c>
      <c r="B277" s="403"/>
      <c r="C277" s="403"/>
      <c r="D277" s="403"/>
      <c r="E277" s="121"/>
      <c r="F277" s="312" t="s">
        <v>323</v>
      </c>
      <c r="G277" s="89">
        <v>240</v>
      </c>
      <c r="H277" s="48" t="s">
        <v>223</v>
      </c>
      <c r="I277" s="288">
        <f>I278+I279+I280+I281</f>
        <v>5085400</v>
      </c>
      <c r="J277" s="288">
        <f>J278+J279+J280+J281</f>
        <v>5430200</v>
      </c>
      <c r="K277" s="288">
        <f>K278+K279+K280+K281</f>
        <v>5656800</v>
      </c>
      <c r="L277" s="63">
        <f>SUM(L278:L281)</f>
        <v>0</v>
      </c>
    </row>
    <row r="278" spans="1:12" s="150" customFormat="1" ht="19.5" customHeight="1" x14ac:dyDescent="0.25">
      <c r="A278" s="410" t="s">
        <v>216</v>
      </c>
      <c r="B278" s="410"/>
      <c r="C278" s="410"/>
      <c r="D278" s="410"/>
      <c r="E278" s="91"/>
      <c r="F278" s="312" t="s">
        <v>323</v>
      </c>
      <c r="G278" s="51">
        <v>247</v>
      </c>
      <c r="H278" s="49" t="s">
        <v>224</v>
      </c>
      <c r="I278" s="63">
        <v>3141600</v>
      </c>
      <c r="J278" s="63">
        <v>3364700</v>
      </c>
      <c r="K278" s="63">
        <v>3509400</v>
      </c>
      <c r="L278" s="63">
        <f>SUM(L279:L282)</f>
        <v>0</v>
      </c>
    </row>
    <row r="279" spans="1:12" s="150" customFormat="1" ht="19.5" customHeight="1" x14ac:dyDescent="0.25">
      <c r="A279" s="410" t="s">
        <v>218</v>
      </c>
      <c r="B279" s="410"/>
      <c r="C279" s="410"/>
      <c r="D279" s="410"/>
      <c r="E279" s="91"/>
      <c r="F279" s="312" t="s">
        <v>323</v>
      </c>
      <c r="G279" s="51">
        <v>247</v>
      </c>
      <c r="H279" s="49" t="s">
        <v>225</v>
      </c>
      <c r="I279" s="90">
        <f>1529300</f>
        <v>1529300</v>
      </c>
      <c r="J279" s="64">
        <v>1613400</v>
      </c>
      <c r="K279" s="90">
        <v>1676400</v>
      </c>
      <c r="L279" s="63">
        <f>SUM(L280:L283)</f>
        <v>0</v>
      </c>
    </row>
    <row r="280" spans="1:12" s="150" customFormat="1" ht="19.5" customHeight="1" x14ac:dyDescent="0.25">
      <c r="A280" s="410" t="s">
        <v>220</v>
      </c>
      <c r="B280" s="410"/>
      <c r="C280" s="410"/>
      <c r="D280" s="410"/>
      <c r="E280" s="91"/>
      <c r="F280" s="312" t="s">
        <v>323</v>
      </c>
      <c r="G280" s="51">
        <v>244</v>
      </c>
      <c r="H280" s="49" t="s">
        <v>226</v>
      </c>
      <c r="I280" s="90">
        <v>324600</v>
      </c>
      <c r="J280" s="64">
        <v>354800</v>
      </c>
      <c r="K280" s="90">
        <v>369800</v>
      </c>
      <c r="L280" s="63">
        <f>SUM(L281:L284)</f>
        <v>0</v>
      </c>
    </row>
    <row r="281" spans="1:12" s="150" customFormat="1" ht="18" customHeight="1" x14ac:dyDescent="0.25">
      <c r="A281" s="410" t="s">
        <v>222</v>
      </c>
      <c r="B281" s="410"/>
      <c r="C281" s="410"/>
      <c r="D281" s="410"/>
      <c r="E281" s="91"/>
      <c r="F281" s="312" t="s">
        <v>323</v>
      </c>
      <c r="G281" s="51">
        <v>244</v>
      </c>
      <c r="H281" s="49" t="s">
        <v>455</v>
      </c>
      <c r="I281" s="90">
        <v>89900</v>
      </c>
      <c r="J281" s="64">
        <v>97300</v>
      </c>
      <c r="K281" s="90">
        <v>101200</v>
      </c>
      <c r="L281" s="63">
        <f>SUM(L282:L285)</f>
        <v>0</v>
      </c>
    </row>
    <row r="282" spans="1:12" s="40" customFormat="1" ht="60.75" hidden="1" customHeight="1" x14ac:dyDescent="0.25">
      <c r="A282" s="393" t="s">
        <v>62</v>
      </c>
      <c r="B282" s="393"/>
      <c r="C282" s="393"/>
      <c r="D282" s="393"/>
      <c r="E282" s="101"/>
      <c r="F282" s="320"/>
      <c r="G282" s="102">
        <v>244</v>
      </c>
      <c r="H282" s="102" t="s">
        <v>227</v>
      </c>
      <c r="I282" s="103">
        <f>SUM(I283)</f>
        <v>0</v>
      </c>
      <c r="J282" s="103">
        <f>SUM(J283)</f>
        <v>0</v>
      </c>
      <c r="K282" s="103">
        <f>SUM(K283)</f>
        <v>0</v>
      </c>
      <c r="L282" s="103">
        <f>SUM(L283)</f>
        <v>0</v>
      </c>
    </row>
    <row r="283" spans="1:12" s="150" customFormat="1" ht="15.75" hidden="1" x14ac:dyDescent="0.25">
      <c r="A283" s="394"/>
      <c r="B283" s="394"/>
      <c r="C283" s="394"/>
      <c r="D283" s="394"/>
      <c r="E283" s="91"/>
      <c r="F283" s="312"/>
      <c r="G283" s="51"/>
      <c r="H283" s="49"/>
      <c r="I283" s="90"/>
      <c r="J283" s="64"/>
      <c r="K283" s="90"/>
      <c r="L283" s="90"/>
    </row>
    <row r="284" spans="1:12" s="150" customFormat="1" ht="29.25" customHeight="1" x14ac:dyDescent="0.25">
      <c r="A284" s="406" t="s">
        <v>228</v>
      </c>
      <c r="B284" s="406"/>
      <c r="C284" s="406"/>
      <c r="D284" s="406"/>
      <c r="E284" s="139">
        <v>2644</v>
      </c>
      <c r="F284" s="326"/>
      <c r="G284" s="151">
        <v>244</v>
      </c>
      <c r="H284" s="151">
        <v>224</v>
      </c>
      <c r="I284" s="141">
        <f>I285+I286+I288</f>
        <v>6263.76</v>
      </c>
      <c r="J284" s="142">
        <f>J285+J286+J288</f>
        <v>6800</v>
      </c>
      <c r="K284" s="141">
        <f>K285+K286+K288</f>
        <v>6800</v>
      </c>
      <c r="L284" s="141">
        <f>L285+L286+L288</f>
        <v>0</v>
      </c>
    </row>
    <row r="285" spans="1:12" s="40" customFormat="1" ht="39" customHeight="1" x14ac:dyDescent="0.25">
      <c r="A285" s="409" t="s">
        <v>35</v>
      </c>
      <c r="B285" s="409"/>
      <c r="C285" s="409"/>
      <c r="D285" s="409"/>
      <c r="E285" s="295"/>
      <c r="F285" s="331" t="s">
        <v>323</v>
      </c>
      <c r="G285" s="296">
        <v>244</v>
      </c>
      <c r="H285" s="296" t="s">
        <v>229</v>
      </c>
      <c r="I285" s="332">
        <v>6263.76</v>
      </c>
      <c r="J285" s="297">
        <f>6263.76+536.24</f>
        <v>6800</v>
      </c>
      <c r="K285" s="297">
        <f>6263.76+536.24</f>
        <v>6800</v>
      </c>
      <c r="L285" s="297">
        <v>0</v>
      </c>
    </row>
    <row r="286" spans="1:12" s="40" customFormat="1" ht="32.25" hidden="1" customHeight="1" x14ac:dyDescent="0.25">
      <c r="A286" s="393" t="s">
        <v>61</v>
      </c>
      <c r="B286" s="393"/>
      <c r="C286" s="393"/>
      <c r="D286" s="393"/>
      <c r="E286" s="101"/>
      <c r="F286" s="320"/>
      <c r="G286" s="102">
        <v>244</v>
      </c>
      <c r="H286" s="102">
        <v>224</v>
      </c>
      <c r="I286" s="103">
        <f>SUM(I287:I287)</f>
        <v>0</v>
      </c>
      <c r="J286" s="103">
        <f>SUM(J287:J287)</f>
        <v>0</v>
      </c>
      <c r="K286" s="103">
        <f>SUM(K287:K287)</f>
        <v>0</v>
      </c>
      <c r="L286" s="103">
        <f>SUM(L287:L287)</f>
        <v>0</v>
      </c>
    </row>
    <row r="287" spans="1:12" s="40" customFormat="1" ht="15.75" hidden="1" customHeight="1" x14ac:dyDescent="0.25">
      <c r="A287" s="403" t="s">
        <v>67</v>
      </c>
      <c r="B287" s="403"/>
      <c r="C287" s="403"/>
      <c r="D287" s="403"/>
      <c r="E287" s="121"/>
      <c r="F287" s="321"/>
      <c r="G287" s="89">
        <v>244</v>
      </c>
      <c r="H287" s="48" t="s">
        <v>230</v>
      </c>
      <c r="I287" s="63"/>
      <c r="J287" s="64"/>
      <c r="K287" s="63"/>
      <c r="L287" s="63"/>
    </row>
    <row r="288" spans="1:12" s="40" customFormat="1" ht="24" hidden="1" customHeight="1" x14ac:dyDescent="0.25">
      <c r="A288" s="393" t="s">
        <v>62</v>
      </c>
      <c r="B288" s="393"/>
      <c r="C288" s="393"/>
      <c r="D288" s="393"/>
      <c r="E288" s="101"/>
      <c r="F288" s="320"/>
      <c r="G288" s="102">
        <v>244</v>
      </c>
      <c r="H288" s="102" t="s">
        <v>231</v>
      </c>
      <c r="I288" s="103">
        <f>SUM(I289)</f>
        <v>0</v>
      </c>
      <c r="J288" s="122">
        <f>SUM(J289)</f>
        <v>0</v>
      </c>
      <c r="K288" s="103">
        <f>SUM(K289)</f>
        <v>0</v>
      </c>
      <c r="L288" s="103">
        <f>SUM(L289)</f>
        <v>0</v>
      </c>
    </row>
    <row r="289" spans="1:12" s="150" customFormat="1" ht="15.75" hidden="1" x14ac:dyDescent="0.25">
      <c r="A289" s="394"/>
      <c r="B289" s="394"/>
      <c r="C289" s="394"/>
      <c r="D289" s="394"/>
      <c r="E289" s="91"/>
      <c r="F289" s="312"/>
      <c r="G289" s="51"/>
      <c r="H289" s="49"/>
      <c r="I289" s="90"/>
      <c r="J289" s="64"/>
      <c r="K289" s="90"/>
      <c r="L289" s="90"/>
    </row>
    <row r="290" spans="1:12" s="150" customFormat="1" ht="19.5" customHeight="1" x14ac:dyDescent="0.25">
      <c r="A290" s="406" t="s">
        <v>183</v>
      </c>
      <c r="B290" s="406"/>
      <c r="C290" s="406"/>
      <c r="D290" s="406"/>
      <c r="E290" s="139">
        <v>2645</v>
      </c>
      <c r="F290" s="326"/>
      <c r="G290" s="151">
        <v>244</v>
      </c>
      <c r="H290" s="151">
        <v>225</v>
      </c>
      <c r="I290" s="141">
        <f>I291+I294+I300</f>
        <v>1988700</v>
      </c>
      <c r="J290" s="141">
        <f>J291+J294+J300</f>
        <v>349200</v>
      </c>
      <c r="K290" s="141">
        <f>K291+K294+K300</f>
        <v>349200</v>
      </c>
      <c r="L290" s="141">
        <f>L291+L294+L300</f>
        <v>0</v>
      </c>
    </row>
    <row r="291" spans="1:12" s="40" customFormat="1" ht="30" customHeight="1" x14ac:dyDescent="0.25">
      <c r="A291" s="393" t="s">
        <v>184</v>
      </c>
      <c r="B291" s="393"/>
      <c r="C291" s="393"/>
      <c r="D291" s="393"/>
      <c r="E291" s="101"/>
      <c r="F291" s="320"/>
      <c r="G291" s="102">
        <v>244</v>
      </c>
      <c r="H291" s="102" t="s">
        <v>185</v>
      </c>
      <c r="I291" s="103">
        <f>I292+I293</f>
        <v>315000</v>
      </c>
      <c r="J291" s="103">
        <f>J292+J293</f>
        <v>180000</v>
      </c>
      <c r="K291" s="103">
        <f>K292+K293</f>
        <v>180000</v>
      </c>
      <c r="L291" s="103">
        <f>L292+L293</f>
        <v>0</v>
      </c>
    </row>
    <row r="292" spans="1:12" s="40" customFormat="1" ht="15.75" customHeight="1" x14ac:dyDescent="0.25">
      <c r="A292" s="391" t="s">
        <v>232</v>
      </c>
      <c r="B292" s="391"/>
      <c r="C292" s="391"/>
      <c r="D292" s="391"/>
      <c r="E292" s="91"/>
      <c r="F292" s="312" t="s">
        <v>323</v>
      </c>
      <c r="G292" s="48">
        <v>244</v>
      </c>
      <c r="H292" s="48" t="s">
        <v>185</v>
      </c>
      <c r="I292" s="77">
        <f>180000+60000</f>
        <v>240000</v>
      </c>
      <c r="J292" s="77">
        <v>180000</v>
      </c>
      <c r="K292" s="77">
        <v>180000</v>
      </c>
      <c r="L292" s="77">
        <v>0</v>
      </c>
    </row>
    <row r="293" spans="1:12" s="80" customFormat="1" ht="36.75" customHeight="1" x14ac:dyDescent="0.25">
      <c r="A293" s="391" t="s">
        <v>186</v>
      </c>
      <c r="B293" s="391"/>
      <c r="C293" s="391"/>
      <c r="D293" s="391"/>
      <c r="E293" s="91"/>
      <c r="F293" s="312" t="s">
        <v>323</v>
      </c>
      <c r="G293" s="48">
        <v>244</v>
      </c>
      <c r="H293" s="48" t="s">
        <v>458</v>
      </c>
      <c r="I293" s="77">
        <v>75000</v>
      </c>
      <c r="J293" s="77">
        <v>0</v>
      </c>
      <c r="K293" s="77">
        <v>0</v>
      </c>
      <c r="L293" s="77">
        <v>0</v>
      </c>
    </row>
    <row r="294" spans="1:12" s="40" customFormat="1" ht="32.25" customHeight="1" x14ac:dyDescent="0.25">
      <c r="A294" s="393" t="s">
        <v>61</v>
      </c>
      <c r="B294" s="393"/>
      <c r="C294" s="393"/>
      <c r="D294" s="393"/>
      <c r="E294" s="101"/>
      <c r="F294" s="312" t="s">
        <v>323</v>
      </c>
      <c r="G294" s="102">
        <v>244</v>
      </c>
      <c r="H294" s="102">
        <v>225</v>
      </c>
      <c r="I294" s="103">
        <f>I295+I299</f>
        <v>169200</v>
      </c>
      <c r="J294" s="103">
        <f t="shared" ref="J294:K294" si="6">J295+J299</f>
        <v>169200</v>
      </c>
      <c r="K294" s="103">
        <f t="shared" si="6"/>
        <v>169200</v>
      </c>
      <c r="L294" s="103">
        <f>L295+L299</f>
        <v>0</v>
      </c>
    </row>
    <row r="295" spans="1:12" s="40" customFormat="1" ht="30.4" customHeight="1" x14ac:dyDescent="0.25">
      <c r="A295" s="403" t="s">
        <v>233</v>
      </c>
      <c r="B295" s="403"/>
      <c r="C295" s="403"/>
      <c r="D295" s="403"/>
      <c r="E295" s="121"/>
      <c r="F295" s="312" t="s">
        <v>323</v>
      </c>
      <c r="G295" s="89">
        <v>244</v>
      </c>
      <c r="H295" s="48" t="s">
        <v>234</v>
      </c>
      <c r="I295" s="63">
        <f>I296+I297+I298</f>
        <v>169200</v>
      </c>
      <c r="J295" s="90">
        <f t="shared" ref="J295:K295" si="7">J296+J297+J298</f>
        <v>169200</v>
      </c>
      <c r="K295" s="90">
        <f t="shared" si="7"/>
        <v>169200</v>
      </c>
      <c r="L295" s="63">
        <f>L296+L298</f>
        <v>0</v>
      </c>
    </row>
    <row r="296" spans="1:12" s="40" customFormat="1" ht="15.75" customHeight="1" x14ac:dyDescent="0.25">
      <c r="A296" s="408" t="s">
        <v>232</v>
      </c>
      <c r="B296" s="408"/>
      <c r="C296" s="408"/>
      <c r="D296" s="408"/>
      <c r="E296" s="91"/>
      <c r="F296" s="312" t="s">
        <v>323</v>
      </c>
      <c r="G296" s="48">
        <v>244</v>
      </c>
      <c r="H296" s="48" t="s">
        <v>234</v>
      </c>
      <c r="I296" s="77">
        <v>100000</v>
      </c>
      <c r="J296" s="78">
        <v>100000</v>
      </c>
      <c r="K296" s="77">
        <v>100000</v>
      </c>
      <c r="L296" s="77">
        <v>0</v>
      </c>
    </row>
    <row r="297" spans="1:12" s="150" customFormat="1" ht="15.75" customHeight="1" x14ac:dyDescent="0.25">
      <c r="A297" s="408" t="s">
        <v>232</v>
      </c>
      <c r="B297" s="408"/>
      <c r="C297" s="408"/>
      <c r="D297" s="408"/>
      <c r="E297" s="91"/>
      <c r="F297" s="312" t="s">
        <v>323</v>
      </c>
      <c r="G297" s="284">
        <v>244</v>
      </c>
      <c r="H297" s="284" t="s">
        <v>456</v>
      </c>
      <c r="I297" s="77">
        <v>69200</v>
      </c>
      <c r="J297" s="78">
        <v>69200</v>
      </c>
      <c r="K297" s="77">
        <v>69200</v>
      </c>
      <c r="L297" s="77">
        <v>0</v>
      </c>
    </row>
    <row r="298" spans="1:12" s="80" customFormat="1" ht="36" customHeight="1" x14ac:dyDescent="0.25">
      <c r="A298" s="408" t="s">
        <v>186</v>
      </c>
      <c r="B298" s="408"/>
      <c r="C298" s="408"/>
      <c r="D298" s="408"/>
      <c r="E298" s="91"/>
      <c r="F298" s="312" t="s">
        <v>323</v>
      </c>
      <c r="G298" s="48">
        <v>244</v>
      </c>
      <c r="H298" s="48" t="s">
        <v>457</v>
      </c>
      <c r="I298" s="77">
        <v>0</v>
      </c>
      <c r="J298" s="78">
        <v>0</v>
      </c>
      <c r="K298" s="77">
        <v>0</v>
      </c>
      <c r="L298" s="77">
        <v>0</v>
      </c>
    </row>
    <row r="299" spans="1:12" s="40" customFormat="1" ht="35.25" customHeight="1" x14ac:dyDescent="0.25">
      <c r="A299" s="403" t="s">
        <v>235</v>
      </c>
      <c r="B299" s="403"/>
      <c r="C299" s="403"/>
      <c r="D299" s="403"/>
      <c r="E299" s="121"/>
      <c r="F299" s="331" t="s">
        <v>447</v>
      </c>
      <c r="G299" s="89">
        <v>244</v>
      </c>
      <c r="H299" s="48" t="s">
        <v>236</v>
      </c>
      <c r="I299" s="63">
        <v>0</v>
      </c>
      <c r="J299" s="64">
        <v>0</v>
      </c>
      <c r="K299" s="63">
        <v>0</v>
      </c>
      <c r="L299" s="63">
        <v>0</v>
      </c>
    </row>
    <row r="300" spans="1:12" s="40" customFormat="1" ht="54.75" customHeight="1" x14ac:dyDescent="0.25">
      <c r="A300" s="393" t="s">
        <v>62</v>
      </c>
      <c r="B300" s="393"/>
      <c r="C300" s="393"/>
      <c r="D300" s="393"/>
      <c r="E300" s="101"/>
      <c r="F300" s="320"/>
      <c r="G300" s="102">
        <v>244</v>
      </c>
      <c r="H300" s="102" t="s">
        <v>237</v>
      </c>
      <c r="I300" s="103">
        <f>I301+I302+I303+I304</f>
        <v>1504500</v>
      </c>
      <c r="J300" s="103">
        <f>J301+J302+J304+J303</f>
        <v>0</v>
      </c>
      <c r="K300" s="103">
        <f>K301+K302+K304+K303</f>
        <v>0</v>
      </c>
      <c r="L300" s="103">
        <v>0</v>
      </c>
    </row>
    <row r="301" spans="1:12" s="40" customFormat="1" ht="53.25" customHeight="1" x14ac:dyDescent="0.25">
      <c r="A301" s="405" t="s">
        <v>502</v>
      </c>
      <c r="B301" s="405"/>
      <c r="C301" s="405"/>
      <c r="D301" s="405"/>
      <c r="E301" s="91"/>
      <c r="F301" s="312" t="s">
        <v>323</v>
      </c>
      <c r="G301" s="48">
        <v>244</v>
      </c>
      <c r="H301" s="48" t="s">
        <v>503</v>
      </c>
      <c r="I301" s="253">
        <v>92500</v>
      </c>
      <c r="J301" s="78">
        <v>0</v>
      </c>
      <c r="K301" s="77">
        <v>0</v>
      </c>
      <c r="L301" s="77">
        <v>0</v>
      </c>
    </row>
    <row r="302" spans="1:12" s="40" customFormat="1" ht="44.25" customHeight="1" x14ac:dyDescent="0.25">
      <c r="A302" s="405" t="s">
        <v>430</v>
      </c>
      <c r="B302" s="405"/>
      <c r="C302" s="405"/>
      <c r="D302" s="405"/>
      <c r="E302" s="91"/>
      <c r="F302" s="312" t="s">
        <v>323</v>
      </c>
      <c r="G302" s="48">
        <v>244</v>
      </c>
      <c r="H302" s="48" t="s">
        <v>503</v>
      </c>
      <c r="I302" s="77">
        <v>12000</v>
      </c>
      <c r="J302" s="78">
        <v>0</v>
      </c>
      <c r="K302" s="77">
        <v>0</v>
      </c>
      <c r="L302" s="77">
        <v>0</v>
      </c>
    </row>
    <row r="303" spans="1:12" s="150" customFormat="1" ht="39" customHeight="1" x14ac:dyDescent="0.25">
      <c r="A303" s="407" t="s">
        <v>507</v>
      </c>
      <c r="B303" s="407"/>
      <c r="C303" s="407"/>
      <c r="D303" s="407"/>
      <c r="E303" s="91"/>
      <c r="F303" s="312" t="s">
        <v>323</v>
      </c>
      <c r="G303" s="266">
        <v>244</v>
      </c>
      <c r="H303" s="266" t="s">
        <v>508</v>
      </c>
      <c r="I303" s="77">
        <v>800000</v>
      </c>
      <c r="J303" s="78">
        <v>0</v>
      </c>
      <c r="K303" s="77">
        <v>0</v>
      </c>
      <c r="L303" s="77">
        <v>0</v>
      </c>
    </row>
    <row r="304" spans="1:12" s="150" customFormat="1" ht="38.25" customHeight="1" x14ac:dyDescent="0.25">
      <c r="A304" s="407" t="s">
        <v>411</v>
      </c>
      <c r="B304" s="407"/>
      <c r="C304" s="407"/>
      <c r="D304" s="407"/>
      <c r="E304" s="91"/>
      <c r="F304" s="312" t="s">
        <v>323</v>
      </c>
      <c r="G304" s="48">
        <v>244</v>
      </c>
      <c r="H304" s="48" t="s">
        <v>509</v>
      </c>
      <c r="I304" s="77">
        <v>600000</v>
      </c>
      <c r="J304" s="78">
        <v>0</v>
      </c>
      <c r="K304" s="77">
        <v>0</v>
      </c>
      <c r="L304" s="77">
        <v>0</v>
      </c>
    </row>
    <row r="305" spans="1:12" s="150" customFormat="1" ht="19.5" customHeight="1" x14ac:dyDescent="0.25">
      <c r="A305" s="406" t="s">
        <v>188</v>
      </c>
      <c r="B305" s="406"/>
      <c r="C305" s="406"/>
      <c r="D305" s="406"/>
      <c r="E305" s="139">
        <v>2646</v>
      </c>
      <c r="F305" s="326"/>
      <c r="G305" s="151">
        <v>244</v>
      </c>
      <c r="H305" s="151">
        <v>226</v>
      </c>
      <c r="I305" s="141">
        <f>I306+I307+I311</f>
        <v>1469400</v>
      </c>
      <c r="J305" s="141">
        <f>J306+J307+J311</f>
        <v>435000</v>
      </c>
      <c r="K305" s="141">
        <f>K306+K307+K311</f>
        <v>435000</v>
      </c>
      <c r="L305" s="141">
        <f>L306+L307+L311</f>
        <v>0</v>
      </c>
    </row>
    <row r="306" spans="1:12" s="40" customFormat="1" ht="30.75" customHeight="1" x14ac:dyDescent="0.25">
      <c r="A306" s="393" t="s">
        <v>35</v>
      </c>
      <c r="B306" s="393"/>
      <c r="C306" s="393"/>
      <c r="D306" s="393"/>
      <c r="E306" s="101"/>
      <c r="F306" s="320" t="s">
        <v>323</v>
      </c>
      <c r="G306" s="102">
        <v>244</v>
      </c>
      <c r="H306" s="102" t="s">
        <v>112</v>
      </c>
      <c r="I306" s="103">
        <v>200000</v>
      </c>
      <c r="J306" s="103">
        <v>200000</v>
      </c>
      <c r="K306" s="103">
        <v>200000</v>
      </c>
      <c r="L306" s="103">
        <v>0</v>
      </c>
    </row>
    <row r="307" spans="1:12" s="40" customFormat="1" ht="32.25" customHeight="1" x14ac:dyDescent="0.25">
      <c r="A307" s="393" t="s">
        <v>61</v>
      </c>
      <c r="B307" s="393"/>
      <c r="C307" s="393"/>
      <c r="D307" s="393"/>
      <c r="E307" s="101"/>
      <c r="F307" s="320"/>
      <c r="G307" s="102">
        <v>244</v>
      </c>
      <c r="H307" s="102">
        <v>226</v>
      </c>
      <c r="I307" s="103">
        <f>SUM(I308:I310)</f>
        <v>227000</v>
      </c>
      <c r="J307" s="103">
        <f>SUM(J308:J310)</f>
        <v>235000</v>
      </c>
      <c r="K307" s="103">
        <f>SUM(K308:K310)</f>
        <v>235000</v>
      </c>
      <c r="L307" s="103">
        <f>SUM(L308:L310)</f>
        <v>0</v>
      </c>
    </row>
    <row r="308" spans="1:12" s="40" customFormat="1" ht="15" customHeight="1" x14ac:dyDescent="0.25">
      <c r="A308" s="403" t="s">
        <v>67</v>
      </c>
      <c r="B308" s="403"/>
      <c r="C308" s="403"/>
      <c r="D308" s="403"/>
      <c r="E308" s="121"/>
      <c r="F308" s="321" t="s">
        <v>323</v>
      </c>
      <c r="G308" s="89">
        <v>244</v>
      </c>
      <c r="H308" s="48" t="s">
        <v>113</v>
      </c>
      <c r="I308" s="63">
        <v>100000</v>
      </c>
      <c r="J308" s="64">
        <v>100000</v>
      </c>
      <c r="K308" s="63">
        <v>100000</v>
      </c>
      <c r="L308" s="63">
        <v>0</v>
      </c>
    </row>
    <row r="309" spans="1:12" s="40" customFormat="1" ht="43.5" hidden="1" customHeight="1" x14ac:dyDescent="0.25">
      <c r="A309" s="403" t="s">
        <v>68</v>
      </c>
      <c r="B309" s="403"/>
      <c r="C309" s="403"/>
      <c r="D309" s="403"/>
      <c r="E309" s="121"/>
      <c r="F309" s="321"/>
      <c r="G309" s="89">
        <v>244</v>
      </c>
      <c r="H309" s="48" t="s">
        <v>114</v>
      </c>
      <c r="I309" s="63"/>
      <c r="J309" s="64"/>
      <c r="K309" s="63"/>
      <c r="L309" s="63"/>
    </row>
    <row r="310" spans="1:12" s="40" customFormat="1" ht="31.5" customHeight="1" x14ac:dyDescent="0.25">
      <c r="A310" s="403" t="s">
        <v>235</v>
      </c>
      <c r="B310" s="403"/>
      <c r="C310" s="403"/>
      <c r="D310" s="403"/>
      <c r="E310" s="121"/>
      <c r="F310" s="331" t="s">
        <v>447</v>
      </c>
      <c r="G310" s="89">
        <v>244</v>
      </c>
      <c r="H310" s="48" t="s">
        <v>238</v>
      </c>
      <c r="I310" s="63">
        <f>135000-8000</f>
        <v>127000</v>
      </c>
      <c r="J310" s="63">
        <v>135000</v>
      </c>
      <c r="K310" s="63">
        <v>135000</v>
      </c>
      <c r="L310" s="63">
        <v>0</v>
      </c>
    </row>
    <row r="311" spans="1:12" s="40" customFormat="1" ht="45.75" customHeight="1" x14ac:dyDescent="0.25">
      <c r="A311" s="393" t="s">
        <v>62</v>
      </c>
      <c r="B311" s="393"/>
      <c r="C311" s="393"/>
      <c r="D311" s="393"/>
      <c r="E311" s="101"/>
      <c r="F311" s="320"/>
      <c r="G311" s="102">
        <v>244</v>
      </c>
      <c r="H311" s="102" t="s">
        <v>239</v>
      </c>
      <c r="I311" s="103">
        <f>SUM(I312:I313)</f>
        <v>1042400</v>
      </c>
      <c r="J311" s="103">
        <f>SUM(J313)</f>
        <v>0</v>
      </c>
      <c r="K311" s="103">
        <f>SUM(K313)</f>
        <v>0</v>
      </c>
      <c r="L311" s="103">
        <f>SUM(L313)</f>
        <v>0</v>
      </c>
    </row>
    <row r="312" spans="1:12" s="150" customFormat="1" ht="22.5" customHeight="1" x14ac:dyDescent="0.25">
      <c r="A312" s="394" t="s">
        <v>441</v>
      </c>
      <c r="B312" s="394"/>
      <c r="C312" s="394"/>
      <c r="D312" s="394"/>
      <c r="E312" s="91"/>
      <c r="F312" s="312" t="s">
        <v>453</v>
      </c>
      <c r="G312" s="342">
        <v>244</v>
      </c>
      <c r="H312" s="343" t="s">
        <v>240</v>
      </c>
      <c r="I312" s="90">
        <v>896400</v>
      </c>
      <c r="J312" s="152">
        <v>0</v>
      </c>
      <c r="K312" s="90">
        <v>0</v>
      </c>
      <c r="L312" s="90">
        <v>0</v>
      </c>
    </row>
    <row r="313" spans="1:12" s="150" customFormat="1" ht="72.75" customHeight="1" x14ac:dyDescent="0.25">
      <c r="A313" s="394" t="s">
        <v>482</v>
      </c>
      <c r="B313" s="394"/>
      <c r="C313" s="394"/>
      <c r="D313" s="394"/>
      <c r="E313" s="91"/>
      <c r="F313" s="312" t="s">
        <v>489</v>
      </c>
      <c r="G313" s="51">
        <v>244</v>
      </c>
      <c r="H313" s="49" t="s">
        <v>490</v>
      </c>
      <c r="I313" s="90">
        <v>146000</v>
      </c>
      <c r="J313" s="64">
        <v>0</v>
      </c>
      <c r="K313" s="90">
        <v>0</v>
      </c>
      <c r="L313" s="90">
        <v>0</v>
      </c>
    </row>
    <row r="314" spans="1:12" s="150" customFormat="1" ht="34.5" customHeight="1" x14ac:dyDescent="0.25">
      <c r="A314" s="406" t="s">
        <v>241</v>
      </c>
      <c r="B314" s="406"/>
      <c r="C314" s="406"/>
      <c r="D314" s="406"/>
      <c r="E314" s="139">
        <v>2647</v>
      </c>
      <c r="F314" s="326"/>
      <c r="G314" s="151">
        <v>244</v>
      </c>
      <c r="H314" s="151">
        <v>227</v>
      </c>
      <c r="I314" s="141">
        <f>I315+I316+I318</f>
        <v>0</v>
      </c>
      <c r="J314" s="141">
        <f>J315+J316+J318</f>
        <v>0</v>
      </c>
      <c r="K314" s="141">
        <f>K315+K316+K318</f>
        <v>0</v>
      </c>
      <c r="L314" s="141">
        <f>L315+L316+L318</f>
        <v>0</v>
      </c>
    </row>
    <row r="315" spans="1:12" s="40" customFormat="1" ht="36.75" customHeight="1" x14ac:dyDescent="0.25">
      <c r="A315" s="393" t="s">
        <v>35</v>
      </c>
      <c r="B315" s="393"/>
      <c r="C315" s="393"/>
      <c r="D315" s="393"/>
      <c r="E315" s="101"/>
      <c r="F315" s="320"/>
      <c r="G315" s="102">
        <v>244</v>
      </c>
      <c r="H315" s="102" t="s">
        <v>242</v>
      </c>
      <c r="I315" s="103"/>
      <c r="J315" s="122"/>
      <c r="K315" s="103"/>
      <c r="L315" s="103"/>
    </row>
    <row r="316" spans="1:12" s="40" customFormat="1" ht="36.75" customHeight="1" x14ac:dyDescent="0.25">
      <c r="A316" s="393" t="s">
        <v>61</v>
      </c>
      <c r="B316" s="393"/>
      <c r="C316" s="393"/>
      <c r="D316" s="393"/>
      <c r="E316" s="101"/>
      <c r="F316" s="320"/>
      <c r="G316" s="102">
        <v>244</v>
      </c>
      <c r="H316" s="102">
        <v>227</v>
      </c>
      <c r="I316" s="103">
        <f>SUM(I317:I317)</f>
        <v>0</v>
      </c>
      <c r="J316" s="103">
        <f>SUM(J317:J317)</f>
        <v>0</v>
      </c>
      <c r="K316" s="103">
        <f>SUM(K317:K317)</f>
        <v>0</v>
      </c>
      <c r="L316" s="103">
        <f>SUM(L317:L317)</f>
        <v>0</v>
      </c>
    </row>
    <row r="317" spans="1:12" s="40" customFormat="1" ht="34.5" customHeight="1" x14ac:dyDescent="0.25">
      <c r="A317" s="403" t="s">
        <v>67</v>
      </c>
      <c r="B317" s="403"/>
      <c r="C317" s="403"/>
      <c r="D317" s="403"/>
      <c r="E317" s="121"/>
      <c r="F317" s="321"/>
      <c r="G317" s="89">
        <v>244</v>
      </c>
      <c r="H317" s="48" t="s">
        <v>243</v>
      </c>
      <c r="I317" s="63"/>
      <c r="J317" s="64"/>
      <c r="K317" s="63"/>
      <c r="L317" s="63"/>
    </row>
    <row r="318" spans="1:12" s="40" customFormat="1" ht="30" customHeight="1" x14ac:dyDescent="0.25">
      <c r="A318" s="393" t="s">
        <v>62</v>
      </c>
      <c r="B318" s="393"/>
      <c r="C318" s="393"/>
      <c r="D318" s="393"/>
      <c r="E318" s="101"/>
      <c r="F318" s="320"/>
      <c r="G318" s="102">
        <v>244</v>
      </c>
      <c r="H318" s="102" t="s">
        <v>504</v>
      </c>
      <c r="I318" s="103">
        <f>I319</f>
        <v>0</v>
      </c>
      <c r="J318" s="103">
        <f>J319</f>
        <v>0</v>
      </c>
      <c r="K318" s="103">
        <f>K319</f>
        <v>0</v>
      </c>
      <c r="L318" s="103">
        <f>L319</f>
        <v>0</v>
      </c>
    </row>
    <row r="319" spans="1:12" s="150" customFormat="1" ht="31.5" hidden="1" customHeight="1" x14ac:dyDescent="0.25">
      <c r="A319" s="394"/>
      <c r="B319" s="394"/>
      <c r="C319" s="394"/>
      <c r="D319" s="394"/>
      <c r="E319" s="91"/>
      <c r="F319" s="312"/>
      <c r="G319" s="51"/>
      <c r="H319" s="49"/>
      <c r="I319" s="90"/>
      <c r="J319" s="64"/>
      <c r="K319" s="90"/>
      <c r="L319" s="90"/>
    </row>
    <row r="320" spans="1:12" s="150" customFormat="1" ht="30.75" customHeight="1" x14ac:dyDescent="0.25">
      <c r="A320" s="406" t="s">
        <v>244</v>
      </c>
      <c r="B320" s="406"/>
      <c r="C320" s="406"/>
      <c r="D320" s="406"/>
      <c r="E320" s="139">
        <v>2648</v>
      </c>
      <c r="F320" s="326"/>
      <c r="G320" s="151">
        <v>244</v>
      </c>
      <c r="H320" s="151">
        <v>228</v>
      </c>
      <c r="I320" s="141">
        <f>I321+I322+I324</f>
        <v>300000</v>
      </c>
      <c r="J320" s="142">
        <f>J321+J322+J324</f>
        <v>0</v>
      </c>
      <c r="K320" s="141">
        <f>K321+K322+K324</f>
        <v>0</v>
      </c>
      <c r="L320" s="141">
        <f>L321+L322+L324</f>
        <v>0</v>
      </c>
    </row>
    <row r="321" spans="1:12" s="40" customFormat="1" ht="31.5" customHeight="1" x14ac:dyDescent="0.25">
      <c r="A321" s="393" t="s">
        <v>35</v>
      </c>
      <c r="B321" s="393"/>
      <c r="C321" s="393"/>
      <c r="D321" s="393"/>
      <c r="E321" s="101"/>
      <c r="F321" s="320" t="s">
        <v>323</v>
      </c>
      <c r="G321" s="102">
        <v>244</v>
      </c>
      <c r="H321" s="102" t="s">
        <v>190</v>
      </c>
      <c r="I321" s="103">
        <v>0</v>
      </c>
      <c r="J321" s="122">
        <v>0</v>
      </c>
      <c r="K321" s="103">
        <v>0</v>
      </c>
      <c r="L321" s="103">
        <v>0</v>
      </c>
    </row>
    <row r="322" spans="1:12" s="40" customFormat="1" ht="33" customHeight="1" x14ac:dyDescent="0.25">
      <c r="A322" s="393" t="s">
        <v>61</v>
      </c>
      <c r="B322" s="393"/>
      <c r="C322" s="393"/>
      <c r="D322" s="393"/>
      <c r="E322" s="101"/>
      <c r="F322" s="320"/>
      <c r="G322" s="102">
        <v>244</v>
      </c>
      <c r="H322" s="102">
        <v>228</v>
      </c>
      <c r="I322" s="103">
        <f>SUM(I323:I323)</f>
        <v>0</v>
      </c>
      <c r="J322" s="122">
        <f>SUM(J323:J323)</f>
        <v>0</v>
      </c>
      <c r="K322" s="103">
        <f>SUM(K323:K323)</f>
        <v>0</v>
      </c>
      <c r="L322" s="103">
        <f>SUM(L323:L323)</f>
        <v>0</v>
      </c>
    </row>
    <row r="323" spans="1:12" s="40" customFormat="1" ht="40.5" customHeight="1" x14ac:dyDescent="0.25">
      <c r="A323" s="403" t="s">
        <v>67</v>
      </c>
      <c r="B323" s="403"/>
      <c r="C323" s="403"/>
      <c r="D323" s="403"/>
      <c r="E323" s="121"/>
      <c r="F323" s="321" t="s">
        <v>323</v>
      </c>
      <c r="G323" s="89">
        <v>244</v>
      </c>
      <c r="H323" s="48" t="s">
        <v>245</v>
      </c>
      <c r="I323" s="63">
        <v>0</v>
      </c>
      <c r="J323" s="64">
        <v>0</v>
      </c>
      <c r="K323" s="63">
        <v>0</v>
      </c>
      <c r="L323" s="63">
        <v>0</v>
      </c>
    </row>
    <row r="324" spans="1:12" s="40" customFormat="1" ht="50.25" customHeight="1" x14ac:dyDescent="0.25">
      <c r="A324" s="393" t="s">
        <v>62</v>
      </c>
      <c r="B324" s="393"/>
      <c r="C324" s="393"/>
      <c r="D324" s="393"/>
      <c r="E324" s="101"/>
      <c r="F324" s="320"/>
      <c r="G324" s="102">
        <v>244</v>
      </c>
      <c r="H324" s="102" t="s">
        <v>400</v>
      </c>
      <c r="I324" s="103">
        <f>I326+I325</f>
        <v>300000</v>
      </c>
      <c r="J324" s="122">
        <f>J326</f>
        <v>0</v>
      </c>
      <c r="K324" s="103">
        <f>K326</f>
        <v>0</v>
      </c>
      <c r="L324" s="103">
        <f>L326</f>
        <v>0</v>
      </c>
    </row>
    <row r="325" spans="1:12" s="150" customFormat="1" ht="41.25" customHeight="1" x14ac:dyDescent="0.25">
      <c r="A325" s="394" t="s">
        <v>495</v>
      </c>
      <c r="B325" s="394"/>
      <c r="C325" s="394"/>
      <c r="D325" s="394"/>
      <c r="E325" s="91"/>
      <c r="F325" s="312" t="s">
        <v>323</v>
      </c>
      <c r="G325" s="306">
        <v>244</v>
      </c>
      <c r="H325" s="305" t="s">
        <v>496</v>
      </c>
      <c r="I325" s="90">
        <v>200000</v>
      </c>
      <c r="J325" s="152">
        <v>0</v>
      </c>
      <c r="K325" s="90">
        <v>0</v>
      </c>
      <c r="L325" s="90">
        <v>0</v>
      </c>
    </row>
    <row r="326" spans="1:12" s="150" customFormat="1" ht="26.25" customHeight="1" x14ac:dyDescent="0.25">
      <c r="A326" s="394" t="s">
        <v>501</v>
      </c>
      <c r="B326" s="394"/>
      <c r="C326" s="394"/>
      <c r="D326" s="394"/>
      <c r="E326" s="91"/>
      <c r="F326" s="312" t="s">
        <v>323</v>
      </c>
      <c r="G326" s="51">
        <v>244</v>
      </c>
      <c r="H326" s="249" t="s">
        <v>496</v>
      </c>
      <c r="I326" s="77">
        <v>100000</v>
      </c>
      <c r="J326" s="64">
        <v>0</v>
      </c>
      <c r="K326" s="90">
        <v>0</v>
      </c>
      <c r="L326" s="90">
        <v>0</v>
      </c>
    </row>
    <row r="327" spans="1:12" s="150" customFormat="1" ht="19.5" customHeight="1" x14ac:dyDescent="0.25">
      <c r="A327" s="406" t="s">
        <v>246</v>
      </c>
      <c r="B327" s="406"/>
      <c r="C327" s="406"/>
      <c r="D327" s="406"/>
      <c r="E327" s="139">
        <v>2649</v>
      </c>
      <c r="F327" s="326"/>
      <c r="G327" s="151">
        <v>244</v>
      </c>
      <c r="H327" s="151">
        <v>310</v>
      </c>
      <c r="I327" s="141">
        <f>I328+I329+I332+I352</f>
        <v>1107700</v>
      </c>
      <c r="J327" s="142">
        <f>J328+J329+J332</f>
        <v>1146100</v>
      </c>
      <c r="K327" s="141">
        <f>K328+K329+K332</f>
        <v>1146600</v>
      </c>
      <c r="L327" s="141">
        <f>L328+L329+L332</f>
        <v>0</v>
      </c>
    </row>
    <row r="328" spans="1:12" s="40" customFormat="1" ht="30" customHeight="1" x14ac:dyDescent="0.25">
      <c r="A328" s="393" t="s">
        <v>35</v>
      </c>
      <c r="B328" s="393"/>
      <c r="C328" s="393"/>
      <c r="D328" s="393"/>
      <c r="E328" s="101"/>
      <c r="F328" s="320" t="s">
        <v>323</v>
      </c>
      <c r="G328" s="102">
        <v>244</v>
      </c>
      <c r="H328" s="102" t="s">
        <v>193</v>
      </c>
      <c r="I328" s="103">
        <f>361300-125500-75000</f>
        <v>160800</v>
      </c>
      <c r="J328" s="103">
        <f>230000-30800</f>
        <v>199200</v>
      </c>
      <c r="K328" s="103">
        <f>230000-30300</f>
        <v>199700</v>
      </c>
      <c r="L328" s="103">
        <v>0</v>
      </c>
    </row>
    <row r="329" spans="1:12" s="40" customFormat="1" ht="32.25" customHeight="1" x14ac:dyDescent="0.25">
      <c r="A329" s="393" t="s">
        <v>61</v>
      </c>
      <c r="B329" s="393"/>
      <c r="C329" s="393"/>
      <c r="D329" s="393"/>
      <c r="E329" s="101"/>
      <c r="F329" s="320"/>
      <c r="G329" s="102">
        <v>244</v>
      </c>
      <c r="H329" s="102">
        <v>310</v>
      </c>
      <c r="I329" s="103">
        <f>SUM(I330:I331)</f>
        <v>946900</v>
      </c>
      <c r="J329" s="122">
        <f>SUM(J330:J331)</f>
        <v>946900</v>
      </c>
      <c r="K329" s="103">
        <f>SUM(K330:K331)</f>
        <v>946900</v>
      </c>
      <c r="L329" s="103">
        <f>SUM(L330:L331)</f>
        <v>0</v>
      </c>
    </row>
    <row r="330" spans="1:12" s="40" customFormat="1" ht="15.75" hidden="1" customHeight="1" x14ac:dyDescent="0.25">
      <c r="A330" s="403" t="s">
        <v>67</v>
      </c>
      <c r="B330" s="403"/>
      <c r="C330" s="403"/>
      <c r="D330" s="403"/>
      <c r="E330" s="121"/>
      <c r="F330" s="321"/>
      <c r="G330" s="89">
        <v>244</v>
      </c>
      <c r="H330" s="48" t="s">
        <v>247</v>
      </c>
      <c r="I330" s="63"/>
      <c r="J330" s="64"/>
      <c r="K330" s="63"/>
      <c r="L330" s="63"/>
    </row>
    <row r="331" spans="1:12" s="40" customFormat="1" ht="32.25" customHeight="1" x14ac:dyDescent="0.25">
      <c r="A331" s="403" t="s">
        <v>235</v>
      </c>
      <c r="B331" s="403"/>
      <c r="C331" s="403"/>
      <c r="D331" s="403"/>
      <c r="E331" s="121"/>
      <c r="F331" s="331" t="s">
        <v>447</v>
      </c>
      <c r="G331" s="89">
        <v>244</v>
      </c>
      <c r="H331" s="48" t="s">
        <v>248</v>
      </c>
      <c r="I331" s="63">
        <f>700000+246900</f>
        <v>946900</v>
      </c>
      <c r="J331" s="63">
        <v>946900</v>
      </c>
      <c r="K331" s="63">
        <v>946900</v>
      </c>
      <c r="L331" s="63">
        <v>0</v>
      </c>
    </row>
    <row r="332" spans="1:12" s="40" customFormat="1" ht="0.75" hidden="1" customHeight="1" x14ac:dyDescent="0.25">
      <c r="A332" s="393" t="s">
        <v>62</v>
      </c>
      <c r="B332" s="393"/>
      <c r="C332" s="393"/>
      <c r="D332" s="393"/>
      <c r="E332" s="101"/>
      <c r="F332" s="320"/>
      <c r="G332" s="102">
        <v>244</v>
      </c>
      <c r="H332" s="102" t="s">
        <v>194</v>
      </c>
      <c r="I332" s="103">
        <f>I333</f>
        <v>0</v>
      </c>
      <c r="J332" s="122">
        <f>J333</f>
        <v>0</v>
      </c>
      <c r="K332" s="103">
        <f>K333</f>
        <v>0</v>
      </c>
      <c r="L332" s="103">
        <f>L333</f>
        <v>0</v>
      </c>
    </row>
    <row r="333" spans="1:12" s="150" customFormat="1" ht="15.75" hidden="1" x14ac:dyDescent="0.25">
      <c r="A333" s="394"/>
      <c r="B333" s="394"/>
      <c r="C333" s="394"/>
      <c r="D333" s="394"/>
      <c r="E333" s="91"/>
      <c r="F333" s="312"/>
      <c r="G333" s="51"/>
      <c r="H333" s="49"/>
      <c r="I333" s="90"/>
      <c r="J333" s="64"/>
      <c r="K333" s="90"/>
      <c r="L333" s="90"/>
    </row>
    <row r="334" spans="1:12" s="150" customFormat="1" ht="41.25" hidden="1" customHeight="1" x14ac:dyDescent="0.25">
      <c r="A334" s="406" t="s">
        <v>249</v>
      </c>
      <c r="B334" s="406"/>
      <c r="C334" s="406"/>
      <c r="D334" s="406"/>
      <c r="E334" s="139"/>
      <c r="F334" s="326"/>
      <c r="G334" s="151">
        <v>244</v>
      </c>
      <c r="H334" s="151">
        <v>341</v>
      </c>
      <c r="I334" s="141">
        <f>I335+I336+I338</f>
        <v>0</v>
      </c>
      <c r="J334" s="142">
        <f>J335+J336+J338</f>
        <v>0</v>
      </c>
      <c r="K334" s="141">
        <f>K335+K336+K338</f>
        <v>0</v>
      </c>
      <c r="L334" s="141">
        <f>L335+L336+L338</f>
        <v>0</v>
      </c>
    </row>
    <row r="335" spans="1:12" s="40" customFormat="1" ht="33" hidden="1" customHeight="1" x14ac:dyDescent="0.25">
      <c r="A335" s="393" t="s">
        <v>35</v>
      </c>
      <c r="B335" s="393"/>
      <c r="C335" s="393"/>
      <c r="D335" s="393"/>
      <c r="E335" s="101"/>
      <c r="F335" s="320"/>
      <c r="G335" s="102">
        <v>244</v>
      </c>
      <c r="H335" s="102" t="s">
        <v>250</v>
      </c>
      <c r="I335" s="103"/>
      <c r="J335" s="122"/>
      <c r="K335" s="103"/>
      <c r="L335" s="103"/>
    </row>
    <row r="336" spans="1:12" s="40" customFormat="1" ht="32.25" hidden="1" customHeight="1" x14ac:dyDescent="0.25">
      <c r="A336" s="393" t="s">
        <v>61</v>
      </c>
      <c r="B336" s="393"/>
      <c r="C336" s="393"/>
      <c r="D336" s="393"/>
      <c r="E336" s="101"/>
      <c r="F336" s="320"/>
      <c r="G336" s="102">
        <v>244</v>
      </c>
      <c r="H336" s="102">
        <v>341</v>
      </c>
      <c r="I336" s="103">
        <f>SUM(I337:I337)</f>
        <v>0</v>
      </c>
      <c r="J336" s="122">
        <f>SUM(J337:J337)</f>
        <v>0</v>
      </c>
      <c r="K336" s="103">
        <f>SUM(K337:K337)</f>
        <v>0</v>
      </c>
      <c r="L336" s="103">
        <f>SUM(L337:L337)</f>
        <v>0</v>
      </c>
    </row>
    <row r="337" spans="1:12" s="40" customFormat="1" ht="15.75" hidden="1" customHeight="1" x14ac:dyDescent="0.25">
      <c r="A337" s="403" t="s">
        <v>67</v>
      </c>
      <c r="B337" s="403"/>
      <c r="C337" s="403"/>
      <c r="D337" s="403"/>
      <c r="E337" s="121"/>
      <c r="F337" s="321"/>
      <c r="G337" s="89">
        <v>244</v>
      </c>
      <c r="H337" s="48" t="s">
        <v>251</v>
      </c>
      <c r="I337" s="63"/>
      <c r="J337" s="64"/>
      <c r="K337" s="63"/>
      <c r="L337" s="63"/>
    </row>
    <row r="338" spans="1:12" s="40" customFormat="1" ht="60.75" hidden="1" customHeight="1" x14ac:dyDescent="0.25">
      <c r="A338" s="393" t="s">
        <v>62</v>
      </c>
      <c r="B338" s="393"/>
      <c r="C338" s="393"/>
      <c r="D338" s="393"/>
      <c r="E338" s="101"/>
      <c r="F338" s="320"/>
      <c r="G338" s="102">
        <v>244</v>
      </c>
      <c r="H338" s="102" t="s">
        <v>252</v>
      </c>
      <c r="I338" s="103">
        <f>I339</f>
        <v>0</v>
      </c>
      <c r="J338" s="122">
        <f>J339</f>
        <v>0</v>
      </c>
      <c r="K338" s="103">
        <f>K339</f>
        <v>0</v>
      </c>
      <c r="L338" s="103">
        <f>L339</f>
        <v>0</v>
      </c>
    </row>
    <row r="339" spans="1:12" s="150" customFormat="1" ht="15.75" hidden="1" x14ac:dyDescent="0.25">
      <c r="A339" s="394"/>
      <c r="B339" s="394"/>
      <c r="C339" s="394"/>
      <c r="D339" s="394"/>
      <c r="E339" s="91"/>
      <c r="F339" s="312"/>
      <c r="G339" s="51"/>
      <c r="H339" s="49"/>
      <c r="I339" s="90"/>
      <c r="J339" s="64"/>
      <c r="K339" s="90"/>
      <c r="L339" s="90"/>
    </row>
    <row r="340" spans="1:12" s="150" customFormat="1" ht="19.5" hidden="1" customHeight="1" x14ac:dyDescent="0.25">
      <c r="A340" s="399" t="s">
        <v>253</v>
      </c>
      <c r="B340" s="399"/>
      <c r="C340" s="399"/>
      <c r="D340" s="399"/>
      <c r="E340" s="139"/>
      <c r="F340" s="326"/>
      <c r="G340" s="151">
        <v>244</v>
      </c>
      <c r="H340" s="151">
        <v>342</v>
      </c>
      <c r="I340" s="141">
        <f>I341+I342+I344</f>
        <v>0</v>
      </c>
      <c r="J340" s="142">
        <f>J341+J342+J344</f>
        <v>0</v>
      </c>
      <c r="K340" s="141">
        <f>K341+K342+K344</f>
        <v>0</v>
      </c>
      <c r="L340" s="141">
        <f>L341+L342+L344</f>
        <v>0</v>
      </c>
    </row>
    <row r="341" spans="1:12" s="40" customFormat="1" ht="33" hidden="1" customHeight="1" x14ac:dyDescent="0.25">
      <c r="A341" s="393" t="s">
        <v>35</v>
      </c>
      <c r="B341" s="393"/>
      <c r="C341" s="393"/>
      <c r="D341" s="393"/>
      <c r="E341" s="101"/>
      <c r="F341" s="320"/>
      <c r="G341" s="102">
        <v>244</v>
      </c>
      <c r="H341" s="102" t="s">
        <v>254</v>
      </c>
      <c r="I341" s="103"/>
      <c r="J341" s="122"/>
      <c r="K341" s="103"/>
      <c r="L341" s="103"/>
    </row>
    <row r="342" spans="1:12" s="40" customFormat="1" ht="32.25" hidden="1" customHeight="1" x14ac:dyDescent="0.25">
      <c r="A342" s="393" t="s">
        <v>61</v>
      </c>
      <c r="B342" s="393"/>
      <c r="C342" s="393"/>
      <c r="D342" s="393"/>
      <c r="E342" s="101"/>
      <c r="F342" s="320"/>
      <c r="G342" s="102">
        <v>244</v>
      </c>
      <c r="H342" s="102">
        <v>342</v>
      </c>
      <c r="I342" s="103">
        <f>SUM(I343:I343)</f>
        <v>0</v>
      </c>
      <c r="J342" s="122">
        <f>SUM(J343:J343)</f>
        <v>0</v>
      </c>
      <c r="K342" s="103">
        <f>SUM(K343:K343)</f>
        <v>0</v>
      </c>
      <c r="L342" s="103">
        <f>SUM(L343:L343)</f>
        <v>0</v>
      </c>
    </row>
    <row r="343" spans="1:12" s="40" customFormat="1" ht="15.75" hidden="1" customHeight="1" x14ac:dyDescent="0.25">
      <c r="A343" s="403" t="s">
        <v>67</v>
      </c>
      <c r="B343" s="403"/>
      <c r="C343" s="403"/>
      <c r="D343" s="403"/>
      <c r="E343" s="121"/>
      <c r="F343" s="321"/>
      <c r="G343" s="89">
        <v>244</v>
      </c>
      <c r="H343" s="48" t="s">
        <v>255</v>
      </c>
      <c r="I343" s="63"/>
      <c r="J343" s="64"/>
      <c r="K343" s="63"/>
      <c r="L343" s="63"/>
    </row>
    <row r="344" spans="1:12" s="40" customFormat="1" ht="60.75" hidden="1" customHeight="1" x14ac:dyDescent="0.25">
      <c r="A344" s="393" t="s">
        <v>62</v>
      </c>
      <c r="B344" s="393"/>
      <c r="C344" s="393"/>
      <c r="D344" s="393"/>
      <c r="E344" s="101"/>
      <c r="F344" s="320"/>
      <c r="G344" s="102">
        <v>244</v>
      </c>
      <c r="H344" s="102" t="s">
        <v>256</v>
      </c>
      <c r="I344" s="103">
        <f>I345</f>
        <v>0</v>
      </c>
      <c r="J344" s="122">
        <f>J345</f>
        <v>0</v>
      </c>
      <c r="K344" s="103">
        <f>K345</f>
        <v>0</v>
      </c>
      <c r="L344" s="103">
        <f>L345</f>
        <v>0</v>
      </c>
    </row>
    <row r="345" spans="1:12" s="150" customFormat="1" ht="15.75" hidden="1" x14ac:dyDescent="0.25">
      <c r="A345" s="394"/>
      <c r="B345" s="394"/>
      <c r="C345" s="394"/>
      <c r="D345" s="394"/>
      <c r="E345" s="91"/>
      <c r="F345" s="312"/>
      <c r="G345" s="51"/>
      <c r="H345" s="49"/>
      <c r="I345" s="90"/>
      <c r="J345" s="64"/>
      <c r="K345" s="90"/>
      <c r="L345" s="90"/>
    </row>
    <row r="346" spans="1:12" s="150" customFormat="1" ht="19.5" hidden="1" customHeight="1" x14ac:dyDescent="0.25">
      <c r="A346" s="399" t="s">
        <v>257</v>
      </c>
      <c r="B346" s="399"/>
      <c r="C346" s="399"/>
      <c r="D346" s="399"/>
      <c r="E346" s="139"/>
      <c r="F346" s="326"/>
      <c r="G346" s="151">
        <v>244</v>
      </c>
      <c r="H346" s="151">
        <v>343</v>
      </c>
      <c r="I346" s="141">
        <f>I347+I348+I350</f>
        <v>0</v>
      </c>
      <c r="J346" s="142">
        <f>J347+J348+J350</f>
        <v>0</v>
      </c>
      <c r="K346" s="141">
        <f>K347+K348+K350</f>
        <v>0</v>
      </c>
      <c r="L346" s="141">
        <f>L347+L348+L350</f>
        <v>0</v>
      </c>
    </row>
    <row r="347" spans="1:12" s="40" customFormat="1" ht="32.25" hidden="1" customHeight="1" x14ac:dyDescent="0.25">
      <c r="A347" s="393" t="s">
        <v>35</v>
      </c>
      <c r="B347" s="393"/>
      <c r="C347" s="393"/>
      <c r="D347" s="393"/>
      <c r="E347" s="101"/>
      <c r="F347" s="320"/>
      <c r="G347" s="102">
        <v>244</v>
      </c>
      <c r="H347" s="102" t="s">
        <v>258</v>
      </c>
      <c r="I347" s="103"/>
      <c r="J347" s="122"/>
      <c r="K347" s="103"/>
      <c r="L347" s="103"/>
    </row>
    <row r="348" spans="1:12" s="40" customFormat="1" ht="32.25" hidden="1" customHeight="1" x14ac:dyDescent="0.25">
      <c r="A348" s="393" t="s">
        <v>61</v>
      </c>
      <c r="B348" s="393"/>
      <c r="C348" s="393"/>
      <c r="D348" s="393"/>
      <c r="E348" s="101"/>
      <c r="F348" s="320"/>
      <c r="G348" s="102">
        <v>244</v>
      </c>
      <c r="H348" s="102">
        <v>343</v>
      </c>
      <c r="I348" s="103">
        <f>SUM(I349:I349)</f>
        <v>0</v>
      </c>
      <c r="J348" s="122">
        <f>SUM(J349:J349)</f>
        <v>0</v>
      </c>
      <c r="K348" s="103">
        <f>SUM(K349:K349)</f>
        <v>0</v>
      </c>
      <c r="L348" s="103">
        <f>SUM(L349:L349)</f>
        <v>0</v>
      </c>
    </row>
    <row r="349" spans="1:12" s="40" customFormat="1" ht="15.75" hidden="1" customHeight="1" x14ac:dyDescent="0.25">
      <c r="A349" s="403" t="s">
        <v>67</v>
      </c>
      <c r="B349" s="403"/>
      <c r="C349" s="403"/>
      <c r="D349" s="403"/>
      <c r="E349" s="121"/>
      <c r="F349" s="321"/>
      <c r="G349" s="89">
        <v>244</v>
      </c>
      <c r="H349" s="48" t="s">
        <v>259</v>
      </c>
      <c r="I349" s="63"/>
      <c r="J349" s="64"/>
      <c r="K349" s="63"/>
      <c r="L349" s="63"/>
    </row>
    <row r="350" spans="1:12" s="40" customFormat="1" ht="60.75" hidden="1" customHeight="1" x14ac:dyDescent="0.25">
      <c r="A350" s="393" t="s">
        <v>62</v>
      </c>
      <c r="B350" s="393"/>
      <c r="C350" s="393"/>
      <c r="D350" s="393"/>
      <c r="E350" s="101"/>
      <c r="F350" s="320"/>
      <c r="G350" s="102">
        <v>244</v>
      </c>
      <c r="H350" s="102" t="s">
        <v>260</v>
      </c>
      <c r="I350" s="103">
        <f>I351</f>
        <v>0</v>
      </c>
      <c r="J350" s="122">
        <f>J351</f>
        <v>0</v>
      </c>
      <c r="K350" s="103">
        <f>K351</f>
        <v>0</v>
      </c>
      <c r="L350" s="103">
        <f>L351</f>
        <v>0</v>
      </c>
    </row>
    <row r="351" spans="1:12" s="150" customFormat="1" ht="15.75" hidden="1" x14ac:dyDescent="0.25">
      <c r="A351" s="394"/>
      <c r="B351" s="394"/>
      <c r="C351" s="394"/>
      <c r="D351" s="394"/>
      <c r="E351" s="91"/>
      <c r="F351" s="312"/>
      <c r="G351" s="51"/>
      <c r="H351" s="49"/>
      <c r="I351" s="90"/>
      <c r="J351" s="64"/>
      <c r="K351" s="90"/>
      <c r="L351" s="90"/>
    </row>
    <row r="352" spans="1:12" s="150" customFormat="1" ht="49.5" customHeight="1" x14ac:dyDescent="0.25">
      <c r="A352" s="404" t="s">
        <v>62</v>
      </c>
      <c r="B352" s="404"/>
      <c r="C352" s="404"/>
      <c r="D352" s="404"/>
      <c r="E352" s="153"/>
      <c r="F352" s="328"/>
      <c r="G352" s="154">
        <v>244</v>
      </c>
      <c r="H352" s="154" t="s">
        <v>261</v>
      </c>
      <c r="I352" s="155">
        <f>I353</f>
        <v>0</v>
      </c>
      <c r="J352" s="155">
        <v>0</v>
      </c>
      <c r="K352" s="155">
        <v>0</v>
      </c>
      <c r="L352" s="155">
        <v>0</v>
      </c>
    </row>
    <row r="353" spans="1:12" s="150" customFormat="1" ht="41.25" customHeight="1" x14ac:dyDescent="0.25">
      <c r="A353" s="405" t="s">
        <v>412</v>
      </c>
      <c r="B353" s="405"/>
      <c r="C353" s="405"/>
      <c r="D353" s="405"/>
      <c r="E353" s="91"/>
      <c r="F353" s="312"/>
      <c r="G353" s="269">
        <v>244</v>
      </c>
      <c r="H353" s="269" t="s">
        <v>413</v>
      </c>
      <c r="I353" s="270">
        <v>0</v>
      </c>
      <c r="J353" s="270">
        <v>0</v>
      </c>
      <c r="K353" s="270">
        <v>0</v>
      </c>
      <c r="L353" s="270">
        <v>0</v>
      </c>
    </row>
    <row r="354" spans="1:12" s="150" customFormat="1" ht="19.5" customHeight="1" x14ac:dyDescent="0.25">
      <c r="A354" s="399" t="s">
        <v>262</v>
      </c>
      <c r="B354" s="399"/>
      <c r="C354" s="399"/>
      <c r="D354" s="399"/>
      <c r="E354" s="139"/>
      <c r="F354" s="326"/>
      <c r="G354" s="151">
        <v>244</v>
      </c>
      <c r="H354" s="151">
        <v>344</v>
      </c>
      <c r="I354" s="141">
        <f>I355+I356+I359</f>
        <v>40900</v>
      </c>
      <c r="J354" s="142">
        <f>J355+J356+J359</f>
        <v>0</v>
      </c>
      <c r="K354" s="141">
        <f>K355+K356+K359</f>
        <v>0</v>
      </c>
      <c r="L354" s="141">
        <f>L355+L356+L359</f>
        <v>0</v>
      </c>
    </row>
    <row r="355" spans="1:12" s="40" customFormat="1" ht="33" customHeight="1" x14ac:dyDescent="0.25">
      <c r="A355" s="393" t="s">
        <v>35</v>
      </c>
      <c r="B355" s="393"/>
      <c r="C355" s="393"/>
      <c r="D355" s="393"/>
      <c r="E355" s="101"/>
      <c r="F355" s="320" t="s">
        <v>323</v>
      </c>
      <c r="G355" s="102">
        <v>244</v>
      </c>
      <c r="H355" s="102" t="s">
        <v>196</v>
      </c>
      <c r="I355" s="103">
        <f>78900-38000</f>
        <v>40900</v>
      </c>
      <c r="J355" s="122">
        <v>0</v>
      </c>
      <c r="K355" s="103">
        <v>0</v>
      </c>
      <c r="L355" s="103">
        <v>0</v>
      </c>
    </row>
    <row r="356" spans="1:12" s="40" customFormat="1" ht="31.5" customHeight="1" x14ac:dyDescent="0.25">
      <c r="A356" s="393" t="s">
        <v>61</v>
      </c>
      <c r="B356" s="393"/>
      <c r="C356" s="393"/>
      <c r="D356" s="393"/>
      <c r="E356" s="101"/>
      <c r="F356" s="320"/>
      <c r="G356" s="102">
        <v>244</v>
      </c>
      <c r="H356" s="102">
        <v>344</v>
      </c>
      <c r="I356" s="103">
        <f>SUM(I357:I358)</f>
        <v>0</v>
      </c>
      <c r="J356" s="122">
        <f>SUM(J357:J358)</f>
        <v>0</v>
      </c>
      <c r="K356" s="103">
        <f>SUM(K357:K358)</f>
        <v>0</v>
      </c>
      <c r="L356" s="103">
        <f>SUM(L357:L358)</f>
        <v>0</v>
      </c>
    </row>
    <row r="357" spans="1:12" s="40" customFormat="1" ht="30.75" customHeight="1" x14ac:dyDescent="0.25">
      <c r="A357" s="403" t="s">
        <v>67</v>
      </c>
      <c r="B357" s="403"/>
      <c r="C357" s="403"/>
      <c r="D357" s="403"/>
      <c r="E357" s="121"/>
      <c r="F357" s="321" t="s">
        <v>323</v>
      </c>
      <c r="G357" s="89">
        <v>244</v>
      </c>
      <c r="H357" s="48" t="s">
        <v>263</v>
      </c>
      <c r="I357" s="63">
        <v>0</v>
      </c>
      <c r="J357" s="64">
        <v>0</v>
      </c>
      <c r="K357" s="63">
        <v>0</v>
      </c>
      <c r="L357" s="63">
        <v>0</v>
      </c>
    </row>
    <row r="358" spans="1:12" s="40" customFormat="1" ht="39" customHeight="1" x14ac:dyDescent="0.25">
      <c r="A358" s="403" t="s">
        <v>235</v>
      </c>
      <c r="B358" s="403"/>
      <c r="C358" s="403"/>
      <c r="D358" s="403"/>
      <c r="E358" s="121"/>
      <c r="F358" s="331" t="s">
        <v>447</v>
      </c>
      <c r="G358" s="89">
        <v>244</v>
      </c>
      <c r="H358" s="48" t="s">
        <v>264</v>
      </c>
      <c r="I358" s="63">
        <v>0</v>
      </c>
      <c r="J358" s="64">
        <v>0</v>
      </c>
      <c r="K358" s="63">
        <v>0</v>
      </c>
      <c r="L358" s="63">
        <v>0</v>
      </c>
    </row>
    <row r="359" spans="1:12" s="40" customFormat="1" ht="47.25" customHeight="1" x14ac:dyDescent="0.25">
      <c r="A359" s="393" t="s">
        <v>62</v>
      </c>
      <c r="B359" s="393"/>
      <c r="C359" s="393"/>
      <c r="D359" s="393"/>
      <c r="E359" s="101"/>
      <c r="F359" s="320"/>
      <c r="G359" s="102">
        <v>244</v>
      </c>
      <c r="H359" s="102" t="s">
        <v>265</v>
      </c>
      <c r="I359" s="103">
        <f>I360</f>
        <v>0</v>
      </c>
      <c r="J359" s="122">
        <f>J360</f>
        <v>0</v>
      </c>
      <c r="K359" s="103">
        <f>K360</f>
        <v>0</v>
      </c>
      <c r="L359" s="103">
        <f>L360</f>
        <v>0</v>
      </c>
    </row>
    <row r="360" spans="1:12" s="150" customFormat="1" ht="0.75" customHeight="1" x14ac:dyDescent="0.25">
      <c r="A360" s="394" t="s">
        <v>266</v>
      </c>
      <c r="B360" s="394"/>
      <c r="C360" s="394"/>
      <c r="D360" s="394"/>
      <c r="E360" s="91"/>
      <c r="F360" s="312"/>
      <c r="G360" s="51">
        <v>244</v>
      </c>
      <c r="H360" s="49" t="s">
        <v>267</v>
      </c>
      <c r="I360" s="90">
        <v>0</v>
      </c>
      <c r="J360" s="64">
        <v>0</v>
      </c>
      <c r="K360" s="90">
        <v>0</v>
      </c>
      <c r="L360" s="90">
        <v>0</v>
      </c>
    </row>
    <row r="361" spans="1:12" s="150" customFormat="1" ht="41.25" customHeight="1" x14ac:dyDescent="0.25">
      <c r="A361" s="399" t="s">
        <v>268</v>
      </c>
      <c r="B361" s="399"/>
      <c r="C361" s="399"/>
      <c r="D361" s="399"/>
      <c r="E361" s="139"/>
      <c r="F361" s="326"/>
      <c r="G361" s="151">
        <v>244</v>
      </c>
      <c r="H361" s="151">
        <v>345</v>
      </c>
      <c r="I361" s="141">
        <f>I362+I363+I366</f>
        <v>50000</v>
      </c>
      <c r="J361" s="142">
        <f>J362+J363+J366</f>
        <v>0</v>
      </c>
      <c r="K361" s="141">
        <f>K362+K363+K366</f>
        <v>0</v>
      </c>
      <c r="L361" s="141">
        <f>L362+L363+L366</f>
        <v>0</v>
      </c>
    </row>
    <row r="362" spans="1:12" s="40" customFormat="1" ht="41.25" customHeight="1" x14ac:dyDescent="0.25">
      <c r="A362" s="393" t="s">
        <v>35</v>
      </c>
      <c r="B362" s="393"/>
      <c r="C362" s="393"/>
      <c r="D362" s="393"/>
      <c r="E362" s="101"/>
      <c r="F362" s="320" t="s">
        <v>323</v>
      </c>
      <c r="G362" s="102">
        <v>244</v>
      </c>
      <c r="H362" s="102" t="s">
        <v>199</v>
      </c>
      <c r="I362" s="103">
        <v>50000</v>
      </c>
      <c r="J362" s="122">
        <v>0</v>
      </c>
      <c r="K362" s="103">
        <v>0</v>
      </c>
      <c r="L362" s="103">
        <v>0</v>
      </c>
    </row>
    <row r="363" spans="1:12" s="40" customFormat="1" ht="39" customHeight="1" x14ac:dyDescent="0.25">
      <c r="A363" s="393" t="s">
        <v>61</v>
      </c>
      <c r="B363" s="393"/>
      <c r="C363" s="393"/>
      <c r="D363" s="393"/>
      <c r="E363" s="101"/>
      <c r="F363" s="320"/>
      <c r="G363" s="102">
        <v>244</v>
      </c>
      <c r="H363" s="102">
        <v>345</v>
      </c>
      <c r="I363" s="103">
        <f>SUM(I364:I365)</f>
        <v>0</v>
      </c>
      <c r="J363" s="122">
        <f>SUM(J364:J365)</f>
        <v>0</v>
      </c>
      <c r="K363" s="103">
        <f>SUM(K364:K365)</f>
        <v>0</v>
      </c>
      <c r="L363" s="103">
        <f>SUM(L364:L365)</f>
        <v>0</v>
      </c>
    </row>
    <row r="364" spans="1:12" s="40" customFormat="1" ht="36.75" customHeight="1" x14ac:dyDescent="0.25">
      <c r="A364" s="403" t="s">
        <v>67</v>
      </c>
      <c r="B364" s="403"/>
      <c r="C364" s="403"/>
      <c r="D364" s="403"/>
      <c r="E364" s="121"/>
      <c r="F364" s="321" t="s">
        <v>323</v>
      </c>
      <c r="G364" s="89">
        <v>244</v>
      </c>
      <c r="H364" s="48" t="s">
        <v>269</v>
      </c>
      <c r="I364" s="63">
        <v>0</v>
      </c>
      <c r="J364" s="64">
        <v>0</v>
      </c>
      <c r="K364" s="63">
        <v>0</v>
      </c>
      <c r="L364" s="63">
        <v>0</v>
      </c>
    </row>
    <row r="365" spans="1:12" s="40" customFormat="1" ht="40.5" customHeight="1" x14ac:dyDescent="0.25">
      <c r="A365" s="403" t="s">
        <v>235</v>
      </c>
      <c r="B365" s="403"/>
      <c r="C365" s="403"/>
      <c r="D365" s="403"/>
      <c r="E365" s="121"/>
      <c r="F365" s="331" t="s">
        <v>447</v>
      </c>
      <c r="G365" s="89">
        <v>244</v>
      </c>
      <c r="H365" s="48" t="s">
        <v>270</v>
      </c>
      <c r="I365" s="63">
        <v>0</v>
      </c>
      <c r="J365" s="64">
        <v>0</v>
      </c>
      <c r="K365" s="63">
        <v>0</v>
      </c>
      <c r="L365" s="63">
        <v>0</v>
      </c>
    </row>
    <row r="366" spans="1:12" s="40" customFormat="1" ht="49.5" customHeight="1" x14ac:dyDescent="0.25">
      <c r="A366" s="393" t="s">
        <v>62</v>
      </c>
      <c r="B366" s="393"/>
      <c r="C366" s="393"/>
      <c r="D366" s="393"/>
      <c r="E366" s="101"/>
      <c r="F366" s="320"/>
      <c r="G366" s="102">
        <v>244</v>
      </c>
      <c r="H366" s="102" t="s">
        <v>200</v>
      </c>
      <c r="I366" s="103">
        <f>I367</f>
        <v>0</v>
      </c>
      <c r="J366" s="122">
        <f>J367</f>
        <v>0</v>
      </c>
      <c r="K366" s="103">
        <f>K367</f>
        <v>0</v>
      </c>
      <c r="L366" s="103">
        <f>L367</f>
        <v>0</v>
      </c>
    </row>
    <row r="367" spans="1:12" s="150" customFormat="1" ht="0.75" customHeight="1" x14ac:dyDescent="0.25">
      <c r="A367" s="394"/>
      <c r="B367" s="394"/>
      <c r="C367" s="394"/>
      <c r="D367" s="394"/>
      <c r="E367" s="91"/>
      <c r="F367" s="312"/>
      <c r="G367" s="51"/>
      <c r="H367" s="49"/>
      <c r="I367" s="90"/>
      <c r="J367" s="64"/>
      <c r="K367" s="90"/>
      <c r="L367" s="90"/>
    </row>
    <row r="368" spans="1:12" s="150" customFormat="1" ht="31.5" customHeight="1" x14ac:dyDescent="0.25">
      <c r="A368" s="399" t="s">
        <v>271</v>
      </c>
      <c r="B368" s="399"/>
      <c r="C368" s="399"/>
      <c r="D368" s="399"/>
      <c r="E368" s="139"/>
      <c r="F368" s="326"/>
      <c r="G368" s="151">
        <v>244</v>
      </c>
      <c r="H368" s="151">
        <v>346</v>
      </c>
      <c r="I368" s="141">
        <f>I369+I370+I373</f>
        <v>159278.66999999998</v>
      </c>
      <c r="J368" s="142">
        <f>J369+J370+J373</f>
        <v>29800</v>
      </c>
      <c r="K368" s="141">
        <f>K369+K370+K373</f>
        <v>29800</v>
      </c>
      <c r="L368" s="141">
        <f>L369+L370+L373</f>
        <v>0</v>
      </c>
    </row>
    <row r="369" spans="1:12" s="40" customFormat="1" ht="30" customHeight="1" x14ac:dyDescent="0.25">
      <c r="A369" s="393" t="s">
        <v>35</v>
      </c>
      <c r="B369" s="393"/>
      <c r="C369" s="393"/>
      <c r="D369" s="393"/>
      <c r="E369" s="101"/>
      <c r="F369" s="320" t="s">
        <v>323</v>
      </c>
      <c r="G369" s="102">
        <v>244</v>
      </c>
      <c r="H369" s="102" t="s">
        <v>202</v>
      </c>
      <c r="I369" s="103">
        <f>25000+60000+38000</f>
        <v>123000</v>
      </c>
      <c r="J369" s="103">
        <v>4000</v>
      </c>
      <c r="K369" s="103">
        <v>4000</v>
      </c>
      <c r="L369" s="103">
        <v>0</v>
      </c>
    </row>
    <row r="370" spans="1:12" s="40" customFormat="1" ht="32.25" customHeight="1" x14ac:dyDescent="0.25">
      <c r="A370" s="393" t="s">
        <v>61</v>
      </c>
      <c r="B370" s="393"/>
      <c r="C370" s="393"/>
      <c r="D370" s="393"/>
      <c r="E370" s="101"/>
      <c r="F370" s="320"/>
      <c r="G370" s="102">
        <v>244</v>
      </c>
      <c r="H370" s="102">
        <v>346</v>
      </c>
      <c r="I370" s="103">
        <f>SUM(I371:I372)</f>
        <v>36278.67</v>
      </c>
      <c r="J370" s="122">
        <f>SUM(J371:J372)</f>
        <v>25800</v>
      </c>
      <c r="K370" s="103">
        <f>SUM(K371:K372)</f>
        <v>25800</v>
      </c>
      <c r="L370" s="103">
        <f>SUM(L371:L372)</f>
        <v>0</v>
      </c>
    </row>
    <row r="371" spans="1:12" s="40" customFormat="1" ht="18" customHeight="1" x14ac:dyDescent="0.25">
      <c r="A371" s="403" t="s">
        <v>67</v>
      </c>
      <c r="B371" s="403"/>
      <c r="C371" s="403"/>
      <c r="D371" s="403"/>
      <c r="E371" s="121"/>
      <c r="F371" s="321" t="s">
        <v>323</v>
      </c>
      <c r="G371" s="89">
        <v>244</v>
      </c>
      <c r="H371" s="48" t="s">
        <v>272</v>
      </c>
      <c r="I371" s="63">
        <f>16200+10478.67</f>
        <v>26678.67</v>
      </c>
      <c r="J371" s="64">
        <v>16200</v>
      </c>
      <c r="K371" s="63">
        <v>16200</v>
      </c>
      <c r="L371" s="63">
        <v>0</v>
      </c>
    </row>
    <row r="372" spans="1:12" s="40" customFormat="1" ht="32.25" customHeight="1" x14ac:dyDescent="0.25">
      <c r="A372" s="403" t="s">
        <v>235</v>
      </c>
      <c r="B372" s="403"/>
      <c r="C372" s="403"/>
      <c r="D372" s="403"/>
      <c r="E372" s="121"/>
      <c r="F372" s="331" t="s">
        <v>447</v>
      </c>
      <c r="G372" s="89">
        <v>244</v>
      </c>
      <c r="H372" s="48" t="s">
        <v>273</v>
      </c>
      <c r="I372" s="63">
        <v>9600</v>
      </c>
      <c r="J372" s="64">
        <v>9600</v>
      </c>
      <c r="K372" s="63">
        <v>9600</v>
      </c>
      <c r="L372" s="63">
        <v>0</v>
      </c>
    </row>
    <row r="373" spans="1:12" s="40" customFormat="1" ht="50.25" customHeight="1" x14ac:dyDescent="0.25">
      <c r="A373" s="393" t="s">
        <v>62</v>
      </c>
      <c r="B373" s="393"/>
      <c r="C373" s="393"/>
      <c r="D373" s="393"/>
      <c r="E373" s="101"/>
      <c r="F373" s="320"/>
      <c r="G373" s="102">
        <v>244</v>
      </c>
      <c r="H373" s="102" t="s">
        <v>274</v>
      </c>
      <c r="I373" s="103">
        <f>I375+I374</f>
        <v>0</v>
      </c>
      <c r="J373" s="122">
        <f>J375</f>
        <v>0</v>
      </c>
      <c r="K373" s="103">
        <f>K375</f>
        <v>0</v>
      </c>
      <c r="L373" s="103">
        <f>L375</f>
        <v>0</v>
      </c>
    </row>
    <row r="374" spans="1:12" s="150" customFormat="1" ht="106.5" customHeight="1" x14ac:dyDescent="0.25">
      <c r="A374" s="394" t="s">
        <v>92</v>
      </c>
      <c r="B374" s="394"/>
      <c r="C374" s="394"/>
      <c r="D374" s="394"/>
      <c r="E374" s="91"/>
      <c r="F374" s="312"/>
      <c r="G374" s="268">
        <v>244</v>
      </c>
      <c r="H374" s="267" t="s">
        <v>409</v>
      </c>
      <c r="I374" s="90">
        <v>0</v>
      </c>
      <c r="J374" s="152">
        <v>0</v>
      </c>
      <c r="K374" s="90">
        <v>0</v>
      </c>
      <c r="L374" s="90">
        <v>0</v>
      </c>
    </row>
    <row r="375" spans="1:12" s="150" customFormat="1" ht="36" customHeight="1" x14ac:dyDescent="0.25">
      <c r="A375" s="394" t="s">
        <v>439</v>
      </c>
      <c r="B375" s="394"/>
      <c r="C375" s="394"/>
      <c r="D375" s="394"/>
      <c r="E375" s="91"/>
      <c r="F375" s="312"/>
      <c r="G375" s="51">
        <v>244</v>
      </c>
      <c r="H375" s="49" t="s">
        <v>440</v>
      </c>
      <c r="I375" s="90">
        <v>0</v>
      </c>
      <c r="J375" s="64">
        <v>0</v>
      </c>
      <c r="K375" s="90">
        <v>0</v>
      </c>
      <c r="L375" s="90">
        <v>0</v>
      </c>
    </row>
    <row r="376" spans="1:12" s="150" customFormat="1" ht="38.25" customHeight="1" x14ac:dyDescent="0.25">
      <c r="A376" s="399" t="s">
        <v>275</v>
      </c>
      <c r="B376" s="399"/>
      <c r="C376" s="399"/>
      <c r="D376" s="399"/>
      <c r="E376" s="139"/>
      <c r="F376" s="326"/>
      <c r="G376" s="151">
        <v>244</v>
      </c>
      <c r="H376" s="151">
        <v>347</v>
      </c>
      <c r="I376" s="141">
        <f>I377+I378+I381</f>
        <v>0</v>
      </c>
      <c r="J376" s="142">
        <f>J377+J378+J381</f>
        <v>0</v>
      </c>
      <c r="K376" s="141">
        <f>K377+K378+K381</f>
        <v>0</v>
      </c>
      <c r="L376" s="141">
        <f>L377+L378+L381</f>
        <v>0</v>
      </c>
    </row>
    <row r="377" spans="1:12" s="40" customFormat="1" ht="38.25" customHeight="1" x14ac:dyDescent="0.25">
      <c r="A377" s="393" t="s">
        <v>35</v>
      </c>
      <c r="B377" s="393"/>
      <c r="C377" s="393"/>
      <c r="D377" s="393"/>
      <c r="E377" s="101"/>
      <c r="F377" s="320" t="s">
        <v>323</v>
      </c>
      <c r="G377" s="102">
        <v>244</v>
      </c>
      <c r="H377" s="102" t="s">
        <v>276</v>
      </c>
      <c r="I377" s="103">
        <v>0</v>
      </c>
      <c r="J377" s="122">
        <v>0</v>
      </c>
      <c r="K377" s="103">
        <v>0</v>
      </c>
      <c r="L377" s="103">
        <v>0</v>
      </c>
    </row>
    <row r="378" spans="1:12" s="40" customFormat="1" ht="32.25" customHeight="1" x14ac:dyDescent="0.25">
      <c r="A378" s="393" t="s">
        <v>61</v>
      </c>
      <c r="B378" s="393"/>
      <c r="C378" s="393"/>
      <c r="D378" s="393"/>
      <c r="E378" s="101"/>
      <c r="F378" s="320"/>
      <c r="G378" s="102">
        <v>244</v>
      </c>
      <c r="H378" s="102">
        <v>347</v>
      </c>
      <c r="I378" s="103">
        <f>I379+I380</f>
        <v>0</v>
      </c>
      <c r="J378" s="122">
        <f>SUM(J379:J379)</f>
        <v>0</v>
      </c>
      <c r="K378" s="103">
        <f>SUM(K379:K379)</f>
        <v>0</v>
      </c>
      <c r="L378" s="103">
        <f>SUM(L379:L379)</f>
        <v>0</v>
      </c>
    </row>
    <row r="379" spans="1:12" s="40" customFormat="1" ht="30.4" customHeight="1" x14ac:dyDescent="0.25">
      <c r="A379" s="403" t="s">
        <v>67</v>
      </c>
      <c r="B379" s="403"/>
      <c r="C379" s="403"/>
      <c r="D379" s="403"/>
      <c r="E379" s="121"/>
      <c r="F379" s="321" t="s">
        <v>323</v>
      </c>
      <c r="G379" s="89">
        <v>244</v>
      </c>
      <c r="H379" s="48" t="s">
        <v>277</v>
      </c>
      <c r="I379" s="63">
        <v>0</v>
      </c>
      <c r="J379" s="64">
        <v>0</v>
      </c>
      <c r="K379" s="63">
        <v>0</v>
      </c>
      <c r="L379" s="63">
        <v>0</v>
      </c>
    </row>
    <row r="380" spans="1:12" s="150" customFormat="1" ht="36.75" customHeight="1" x14ac:dyDescent="0.25">
      <c r="A380" s="403" t="s">
        <v>235</v>
      </c>
      <c r="B380" s="403"/>
      <c r="C380" s="403"/>
      <c r="D380" s="403"/>
      <c r="E380" s="121"/>
      <c r="F380" s="331" t="s">
        <v>447</v>
      </c>
      <c r="G380" s="258">
        <v>244</v>
      </c>
      <c r="H380" s="257" t="s">
        <v>401</v>
      </c>
      <c r="I380" s="90">
        <v>0</v>
      </c>
      <c r="J380" s="152">
        <v>0</v>
      </c>
      <c r="K380" s="90">
        <v>0</v>
      </c>
      <c r="L380" s="90">
        <v>0</v>
      </c>
    </row>
    <row r="381" spans="1:12" s="40" customFormat="1" ht="46.7" customHeight="1" x14ac:dyDescent="0.25">
      <c r="A381" s="393" t="s">
        <v>62</v>
      </c>
      <c r="B381" s="393"/>
      <c r="C381" s="393"/>
      <c r="D381" s="393"/>
      <c r="E381" s="101"/>
      <c r="F381" s="320"/>
      <c r="G381" s="102">
        <v>244</v>
      </c>
      <c r="H381" s="102" t="s">
        <v>278</v>
      </c>
      <c r="I381" s="103">
        <f>I382</f>
        <v>0</v>
      </c>
      <c r="J381" s="122">
        <f>J382</f>
        <v>0</v>
      </c>
      <c r="K381" s="103">
        <f>K382</f>
        <v>0</v>
      </c>
      <c r="L381" s="103">
        <f>L382</f>
        <v>0</v>
      </c>
    </row>
    <row r="382" spans="1:12" s="150" customFormat="1" ht="40.35" hidden="1" customHeight="1" x14ac:dyDescent="0.25">
      <c r="A382" s="394"/>
      <c r="B382" s="394"/>
      <c r="C382" s="394"/>
      <c r="D382" s="394"/>
      <c r="E382" s="91"/>
      <c r="F382" s="312"/>
      <c r="G382" s="51"/>
      <c r="H382" s="49"/>
      <c r="I382" s="90"/>
      <c r="J382" s="64"/>
      <c r="K382" s="90"/>
      <c r="L382" s="90"/>
    </row>
    <row r="383" spans="1:12" s="150" customFormat="1" ht="34.5" customHeight="1" x14ac:dyDescent="0.25">
      <c r="A383" s="399" t="s">
        <v>279</v>
      </c>
      <c r="B383" s="399"/>
      <c r="C383" s="399"/>
      <c r="D383" s="399"/>
      <c r="E383" s="139"/>
      <c r="F383" s="326"/>
      <c r="G383" s="151">
        <v>244</v>
      </c>
      <c r="H383" s="151">
        <v>349</v>
      </c>
      <c r="I383" s="141">
        <f>I384+I385+I388</f>
        <v>38000</v>
      </c>
      <c r="J383" s="142">
        <f>J384+J385+J388</f>
        <v>30000</v>
      </c>
      <c r="K383" s="141">
        <f>K384+K385+K388</f>
        <v>30000</v>
      </c>
      <c r="L383" s="141">
        <f>L384+L385+L388</f>
        <v>0</v>
      </c>
    </row>
    <row r="384" spans="1:12" s="40" customFormat="1" ht="36.950000000000003" customHeight="1" x14ac:dyDescent="0.25">
      <c r="A384" s="393" t="s">
        <v>35</v>
      </c>
      <c r="B384" s="393"/>
      <c r="C384" s="393"/>
      <c r="D384" s="393"/>
      <c r="E384" s="101"/>
      <c r="F384" s="320" t="s">
        <v>323</v>
      </c>
      <c r="G384" s="102">
        <v>244</v>
      </c>
      <c r="H384" s="102" t="s">
        <v>205</v>
      </c>
      <c r="I384" s="103">
        <v>0</v>
      </c>
      <c r="J384" s="122">
        <v>0</v>
      </c>
      <c r="K384" s="103">
        <v>0</v>
      </c>
      <c r="L384" s="103">
        <v>0</v>
      </c>
    </row>
    <row r="385" spans="1:12" s="40" customFormat="1" ht="36.75" customHeight="1" x14ac:dyDescent="0.25">
      <c r="A385" s="393" t="s">
        <v>61</v>
      </c>
      <c r="B385" s="393"/>
      <c r="C385" s="393"/>
      <c r="D385" s="393"/>
      <c r="E385" s="101"/>
      <c r="F385" s="320"/>
      <c r="G385" s="102">
        <v>244</v>
      </c>
      <c r="H385" s="102">
        <v>349</v>
      </c>
      <c r="I385" s="103">
        <f>SUM(I386:I387)</f>
        <v>38000</v>
      </c>
      <c r="J385" s="122">
        <f>SUM(J386:J387)</f>
        <v>30000</v>
      </c>
      <c r="K385" s="103">
        <f>SUM(K386:K387)</f>
        <v>30000</v>
      </c>
      <c r="L385" s="103">
        <f>SUM(L386:L387)</f>
        <v>0</v>
      </c>
    </row>
    <row r="386" spans="1:12" s="40" customFormat="1" ht="35.450000000000003" customHeight="1" x14ac:dyDescent="0.25">
      <c r="A386" s="403" t="s">
        <v>67</v>
      </c>
      <c r="B386" s="403"/>
      <c r="C386" s="403"/>
      <c r="D386" s="403"/>
      <c r="E386" s="121"/>
      <c r="F386" s="321" t="s">
        <v>323</v>
      </c>
      <c r="G386" s="89">
        <v>244</v>
      </c>
      <c r="H386" s="48" t="s">
        <v>280</v>
      </c>
      <c r="I386" s="63">
        <v>0</v>
      </c>
      <c r="J386" s="64">
        <v>0</v>
      </c>
      <c r="K386" s="63">
        <v>0</v>
      </c>
      <c r="L386" s="63">
        <v>0</v>
      </c>
    </row>
    <row r="387" spans="1:12" s="40" customFormat="1" ht="31.9" customHeight="1" x14ac:dyDescent="0.25">
      <c r="A387" s="403" t="s">
        <v>235</v>
      </c>
      <c r="B387" s="403"/>
      <c r="C387" s="403"/>
      <c r="D387" s="403"/>
      <c r="E387" s="121"/>
      <c r="F387" s="331" t="s">
        <v>447</v>
      </c>
      <c r="G387" s="89">
        <v>244</v>
      </c>
      <c r="H387" s="48" t="s">
        <v>281</v>
      </c>
      <c r="I387" s="63">
        <f>30000+8000</f>
        <v>38000</v>
      </c>
      <c r="J387" s="63">
        <v>30000</v>
      </c>
      <c r="K387" s="63">
        <v>30000</v>
      </c>
      <c r="L387" s="63">
        <v>0</v>
      </c>
    </row>
    <row r="388" spans="1:12" s="40" customFormat="1" ht="47.25" customHeight="1" x14ac:dyDescent="0.25">
      <c r="A388" s="393" t="s">
        <v>62</v>
      </c>
      <c r="B388" s="393"/>
      <c r="C388" s="393"/>
      <c r="D388" s="393"/>
      <c r="E388" s="101"/>
      <c r="F388" s="320"/>
      <c r="G388" s="102">
        <v>244</v>
      </c>
      <c r="H388" s="102" t="s">
        <v>442</v>
      </c>
      <c r="I388" s="103">
        <f>I389</f>
        <v>0</v>
      </c>
      <c r="J388" s="122">
        <f>J389</f>
        <v>0</v>
      </c>
      <c r="K388" s="103">
        <f>K389</f>
        <v>0</v>
      </c>
      <c r="L388" s="103">
        <f>L389</f>
        <v>0</v>
      </c>
    </row>
    <row r="389" spans="1:12" s="150" customFormat="1" ht="40.5" hidden="1" customHeight="1" x14ac:dyDescent="0.25">
      <c r="A389" s="394" t="s">
        <v>444</v>
      </c>
      <c r="B389" s="394"/>
      <c r="C389" s="394"/>
      <c r="D389" s="394"/>
      <c r="E389" s="91"/>
      <c r="F389" s="312"/>
      <c r="G389" s="51">
        <v>244</v>
      </c>
      <c r="H389" s="49" t="s">
        <v>443</v>
      </c>
      <c r="I389" s="90">
        <v>0</v>
      </c>
      <c r="J389" s="64">
        <v>0</v>
      </c>
      <c r="K389" s="90">
        <v>0</v>
      </c>
      <c r="L389" s="90">
        <v>0</v>
      </c>
    </row>
    <row r="390" spans="1:12" s="40" customFormat="1" ht="35.25" customHeight="1" x14ac:dyDescent="0.25">
      <c r="A390" s="395" t="s">
        <v>282</v>
      </c>
      <c r="B390" s="395"/>
      <c r="C390" s="395"/>
      <c r="D390" s="395"/>
      <c r="E390" s="113">
        <v>2650</v>
      </c>
      <c r="F390" s="323"/>
      <c r="G390" s="114">
        <v>400</v>
      </c>
      <c r="H390" s="114"/>
      <c r="I390" s="115">
        <f>I391+I392</f>
        <v>0</v>
      </c>
      <c r="J390" s="115">
        <f>J391+J392</f>
        <v>0</v>
      </c>
      <c r="K390" s="115">
        <f>K391+K392</f>
        <v>0</v>
      </c>
      <c r="L390" s="115">
        <f>L391+L392</f>
        <v>0</v>
      </c>
    </row>
    <row r="391" spans="1:12" s="40" customFormat="1" ht="0.75" hidden="1" customHeight="1" x14ac:dyDescent="0.25">
      <c r="A391" s="396" t="s">
        <v>283</v>
      </c>
      <c r="B391" s="396"/>
      <c r="C391" s="396"/>
      <c r="D391" s="396"/>
      <c r="E391" s="91">
        <v>2651</v>
      </c>
      <c r="F391" s="312"/>
      <c r="G391" s="50">
        <v>406</v>
      </c>
      <c r="H391" s="48"/>
      <c r="I391" s="63"/>
      <c r="J391" s="64"/>
      <c r="K391" s="63"/>
      <c r="L391" s="63"/>
    </row>
    <row r="392" spans="1:12" s="40" customFormat="1" ht="33.75" hidden="1" customHeight="1" x14ac:dyDescent="0.25">
      <c r="A392" s="396" t="s">
        <v>284</v>
      </c>
      <c r="B392" s="396"/>
      <c r="C392" s="396"/>
      <c r="D392" s="396"/>
      <c r="E392" s="91">
        <v>2652</v>
      </c>
      <c r="F392" s="312"/>
      <c r="G392" s="50">
        <v>407</v>
      </c>
      <c r="H392" s="48"/>
      <c r="I392" s="63"/>
      <c r="J392" s="64"/>
      <c r="K392" s="63"/>
      <c r="L392" s="63"/>
    </row>
    <row r="393" spans="1:12" s="40" customFormat="1" ht="35.450000000000003" customHeight="1" x14ac:dyDescent="0.25">
      <c r="A393" s="397" t="s">
        <v>285</v>
      </c>
      <c r="B393" s="397"/>
      <c r="C393" s="397"/>
      <c r="D393" s="397"/>
      <c r="E393" s="96">
        <v>3000</v>
      </c>
      <c r="F393" s="329"/>
      <c r="G393" s="97">
        <v>100</v>
      </c>
      <c r="H393" s="97"/>
      <c r="I393" s="98">
        <f>SUM(I394:I396)</f>
        <v>0</v>
      </c>
      <c r="J393" s="98">
        <f>SUM(J394:J396)</f>
        <v>0</v>
      </c>
      <c r="K393" s="98">
        <f>SUM(K394:K396)</f>
        <v>0</v>
      </c>
      <c r="L393" s="99" t="s">
        <v>30</v>
      </c>
    </row>
    <row r="394" spans="1:12" s="40" customFormat="1" ht="33.950000000000003" customHeight="1" x14ac:dyDescent="0.25">
      <c r="A394" s="398" t="s">
        <v>286</v>
      </c>
      <c r="B394" s="398"/>
      <c r="C394" s="398"/>
      <c r="D394" s="398"/>
      <c r="E394" s="91">
        <v>3010</v>
      </c>
      <c r="F394" s="312"/>
      <c r="G394" s="50" t="s">
        <v>30</v>
      </c>
      <c r="H394" s="48"/>
      <c r="I394" s="63">
        <v>0</v>
      </c>
      <c r="J394" s="64">
        <v>0</v>
      </c>
      <c r="K394" s="63">
        <v>0</v>
      </c>
      <c r="L394" s="65" t="s">
        <v>30</v>
      </c>
    </row>
    <row r="395" spans="1:12" s="40" customFormat="1" ht="36.200000000000003" customHeight="1" x14ac:dyDescent="0.25">
      <c r="A395" s="398" t="s">
        <v>287</v>
      </c>
      <c r="B395" s="398"/>
      <c r="C395" s="398"/>
      <c r="D395" s="398"/>
      <c r="E395" s="91">
        <v>3020</v>
      </c>
      <c r="F395" s="312"/>
      <c r="G395" s="50" t="s">
        <v>30</v>
      </c>
      <c r="H395" s="48"/>
      <c r="I395" s="63">
        <v>0</v>
      </c>
      <c r="J395" s="64">
        <v>0</v>
      </c>
      <c r="K395" s="63">
        <v>0</v>
      </c>
      <c r="L395" s="65" t="s">
        <v>30</v>
      </c>
    </row>
    <row r="396" spans="1:12" s="40" customFormat="1" ht="29.1" customHeight="1" x14ac:dyDescent="0.25">
      <c r="A396" s="398" t="s">
        <v>288</v>
      </c>
      <c r="B396" s="398"/>
      <c r="C396" s="398"/>
      <c r="D396" s="398"/>
      <c r="E396" s="91">
        <v>3030</v>
      </c>
      <c r="F396" s="312"/>
      <c r="G396" s="50" t="s">
        <v>30</v>
      </c>
      <c r="H396" s="48"/>
      <c r="I396" s="63">
        <v>0</v>
      </c>
      <c r="J396" s="64">
        <v>0</v>
      </c>
      <c r="K396" s="63">
        <v>0</v>
      </c>
      <c r="L396" s="65" t="s">
        <v>30</v>
      </c>
    </row>
    <row r="397" spans="1:12" s="40" customFormat="1" ht="35.450000000000003" customHeight="1" x14ac:dyDescent="0.25">
      <c r="A397" s="400" t="s">
        <v>289</v>
      </c>
      <c r="B397" s="400"/>
      <c r="C397" s="400"/>
      <c r="D397" s="400"/>
      <c r="E397" s="156">
        <v>4000</v>
      </c>
      <c r="F397" s="313"/>
      <c r="G397" s="67" t="s">
        <v>30</v>
      </c>
      <c r="H397" s="67"/>
      <c r="I397" s="68">
        <f>I398</f>
        <v>0</v>
      </c>
      <c r="J397" s="68">
        <f>J398</f>
        <v>0</v>
      </c>
      <c r="K397" s="68">
        <f>K398</f>
        <v>0</v>
      </c>
      <c r="L397" s="70" t="s">
        <v>30</v>
      </c>
    </row>
    <row r="398" spans="1:12" s="40" customFormat="1" ht="30.4" customHeight="1" thickBot="1" x14ac:dyDescent="0.3">
      <c r="A398" s="401" t="s">
        <v>290</v>
      </c>
      <c r="B398" s="401"/>
      <c r="C398" s="401"/>
      <c r="D398" s="401"/>
      <c r="E398" s="157">
        <v>4010</v>
      </c>
      <c r="F398" s="330"/>
      <c r="G398" s="158">
        <v>610</v>
      </c>
      <c r="H398" s="159"/>
      <c r="I398" s="160">
        <v>0</v>
      </c>
      <c r="J398" s="161">
        <v>0</v>
      </c>
      <c r="K398" s="160">
        <v>0</v>
      </c>
      <c r="L398" s="162" t="s">
        <v>30</v>
      </c>
    </row>
    <row r="399" spans="1:12" x14ac:dyDescent="0.25">
      <c r="A399" s="163"/>
      <c r="B399" s="163"/>
      <c r="C399" s="163"/>
      <c r="D399" s="163"/>
      <c r="E399" s="164"/>
      <c r="F399" s="164"/>
      <c r="G399" s="165"/>
      <c r="H399" s="166">
        <v>131</v>
      </c>
      <c r="I399" s="333">
        <f>I384+I377+I369+I362+I355+I328+I321+I306+I291+I285+I271+I259+I217+I210+I200+I180+I174+I127+I76+I65+I52</f>
        <v>2729742.5999999996</v>
      </c>
      <c r="J399" s="333">
        <f>J384+J377+J369+J362+J355+J328+J321+J306+J291+J285+J271+J259+J217+J210+J200+J180+J174+J127+J76+J65+J52</f>
        <v>2201000</v>
      </c>
      <c r="K399" s="333">
        <f>K384+K377+K369+K362+K355+K328+K321+K306+K291+K285+K271+K259+K217+K210+K200+K180+K174+K127+K76+K65+K52</f>
        <v>2201000</v>
      </c>
      <c r="L399" s="165"/>
    </row>
    <row r="400" spans="1:12" s="40" customFormat="1" ht="15" customHeight="1" x14ac:dyDescent="0.25">
      <c r="A400" s="402" t="s">
        <v>291</v>
      </c>
      <c r="B400" s="402"/>
      <c r="C400" s="402"/>
      <c r="D400" s="402"/>
      <c r="E400" s="402"/>
      <c r="F400" s="402"/>
      <c r="G400" s="402"/>
      <c r="H400" s="402"/>
      <c r="I400" s="402"/>
      <c r="J400" s="402"/>
      <c r="K400" s="402"/>
      <c r="L400" s="402"/>
    </row>
    <row r="401" spans="1:12" s="40" customFormat="1" ht="15" customHeight="1" x14ac:dyDescent="0.25">
      <c r="A401" s="402" t="s">
        <v>292</v>
      </c>
      <c r="B401" s="402"/>
      <c r="C401" s="402"/>
      <c r="D401" s="402"/>
      <c r="E401" s="402"/>
      <c r="F401" s="402"/>
      <c r="G401" s="402"/>
      <c r="H401" s="402"/>
      <c r="I401" s="402"/>
      <c r="J401" s="402"/>
      <c r="K401" s="402"/>
      <c r="L401" s="402"/>
    </row>
    <row r="402" spans="1:12" ht="15" customHeight="1" x14ac:dyDescent="0.25">
      <c r="A402" s="392"/>
      <c r="B402" s="392"/>
      <c r="C402" s="392"/>
      <c r="D402" s="392"/>
      <c r="E402" s="392"/>
      <c r="F402" s="392"/>
      <c r="G402" s="392"/>
      <c r="H402" s="392"/>
    </row>
    <row r="404" spans="1:12" x14ac:dyDescent="0.25">
      <c r="A404" s="167" t="s">
        <v>303</v>
      </c>
      <c r="B404" s="167">
        <v>244</v>
      </c>
      <c r="C404" s="167">
        <v>111</v>
      </c>
      <c r="D404" s="167">
        <v>119</v>
      </c>
      <c r="E404" s="168">
        <v>112</v>
      </c>
      <c r="F404" s="168"/>
      <c r="G404" s="169">
        <v>850</v>
      </c>
      <c r="H404" s="170" t="s">
        <v>293</v>
      </c>
      <c r="I404" s="245"/>
      <c r="J404"/>
    </row>
    <row r="405" spans="1:12" x14ac:dyDescent="0.25">
      <c r="A405" s="167" t="s">
        <v>294</v>
      </c>
      <c r="B405" s="171">
        <f>I384+I377+I369+I355+I328+I321+I306+I291+I285+I271+I259+I362</f>
        <v>1220806.3599999999</v>
      </c>
      <c r="C405" s="171">
        <f>I52+I65</f>
        <v>1127500</v>
      </c>
      <c r="D405" s="241">
        <f>I127</f>
        <v>332200</v>
      </c>
      <c r="E405" s="168"/>
      <c r="F405" s="168"/>
      <c r="G405" s="172">
        <f>I180+I174+I201+I211+I217</f>
        <v>49236.24</v>
      </c>
      <c r="H405" s="173">
        <f>B405+C405+D405+G405</f>
        <v>2729742.6</v>
      </c>
      <c r="I405" s="246"/>
      <c r="J405"/>
    </row>
    <row r="406" spans="1:12" x14ac:dyDescent="0.25">
      <c r="A406" s="167" t="s">
        <v>295</v>
      </c>
      <c r="B406" s="171">
        <f>I371+I308+I295+I276+I261+I357</f>
        <v>5419278.6699999999</v>
      </c>
      <c r="C406" s="167"/>
      <c r="D406" s="242"/>
      <c r="E406" s="168"/>
      <c r="F406" s="168"/>
      <c r="G406" s="174">
        <f>I176+I182+I177</f>
        <v>644500</v>
      </c>
      <c r="H406" s="175">
        <f>B406+G406</f>
        <v>6063778.6699999999</v>
      </c>
      <c r="I406" s="247"/>
      <c r="J406"/>
    </row>
    <row r="407" spans="1:12" x14ac:dyDescent="0.25">
      <c r="A407" s="167" t="s">
        <v>296</v>
      </c>
      <c r="B407" s="171">
        <f>I387+I331+I310+I372+I380</f>
        <v>1121500</v>
      </c>
      <c r="C407" s="167"/>
      <c r="D407" s="242"/>
      <c r="E407" s="168"/>
      <c r="F407" s="168"/>
      <c r="G407" s="169"/>
      <c r="H407" s="175">
        <f>B407</f>
        <v>1121500</v>
      </c>
      <c r="I407" s="247"/>
      <c r="J407"/>
    </row>
    <row r="408" spans="1:12" x14ac:dyDescent="0.25">
      <c r="A408" s="167" t="s">
        <v>297</v>
      </c>
      <c r="B408" s="167"/>
      <c r="C408" s="171">
        <f>I55+I68</f>
        <v>29413900</v>
      </c>
      <c r="D408" s="241">
        <f>I130</f>
        <v>8827900</v>
      </c>
      <c r="E408" s="176"/>
      <c r="F408" s="176"/>
      <c r="G408" s="169"/>
      <c r="H408" s="175">
        <f>SUM(B408:G408)</f>
        <v>38241800</v>
      </c>
      <c r="I408" s="247"/>
      <c r="J408"/>
    </row>
    <row r="409" spans="1:12" x14ac:dyDescent="0.25">
      <c r="A409" s="167" t="s">
        <v>298</v>
      </c>
      <c r="B409" s="167"/>
      <c r="C409" s="171">
        <f>I56+I69</f>
        <v>12593550</v>
      </c>
      <c r="D409" s="241">
        <f>I131</f>
        <v>3787950</v>
      </c>
      <c r="E409" s="168"/>
      <c r="F409" s="168"/>
      <c r="G409" s="169"/>
      <c r="H409" s="175">
        <f>C409+D409</f>
        <v>16381500</v>
      </c>
      <c r="I409" s="247"/>
      <c r="J409"/>
    </row>
    <row r="410" spans="1:12" x14ac:dyDescent="0.25">
      <c r="A410" s="167" t="s">
        <v>299</v>
      </c>
      <c r="B410" s="167"/>
      <c r="C410" s="171">
        <f>I57+I70</f>
        <v>2363200</v>
      </c>
      <c r="D410" s="241">
        <f>I132</f>
        <v>711000</v>
      </c>
      <c r="E410" s="168"/>
      <c r="F410" s="168"/>
      <c r="G410" s="169"/>
      <c r="H410" s="175">
        <f>C410+D410</f>
        <v>3074200</v>
      </c>
      <c r="I410" s="247"/>
      <c r="J410"/>
    </row>
    <row r="411" spans="1:12" x14ac:dyDescent="0.25">
      <c r="A411" s="167" t="s">
        <v>300</v>
      </c>
      <c r="B411" s="171">
        <f>I300+I353+I359+I324+I373+I228</f>
        <v>1804500</v>
      </c>
      <c r="C411" s="171">
        <f>I58+I71</f>
        <v>4522666.1500000004</v>
      </c>
      <c r="D411" s="241">
        <f>I133</f>
        <v>1356502.98</v>
      </c>
      <c r="E411" s="176">
        <f>I82</f>
        <v>0</v>
      </c>
      <c r="F411" s="176"/>
      <c r="G411" s="169"/>
      <c r="H411" s="175">
        <f>B411+C411+D411+E411</f>
        <v>7683669.1300000008</v>
      </c>
      <c r="I411" s="247"/>
      <c r="J411"/>
    </row>
    <row r="412" spans="1:12" x14ac:dyDescent="0.25">
      <c r="A412" s="167" t="s">
        <v>301</v>
      </c>
      <c r="B412" s="176">
        <f t="shared" ref="B412:G412" si="8">SUM(B405:B411)</f>
        <v>9566085.0299999993</v>
      </c>
      <c r="C412" s="176">
        <f t="shared" si="8"/>
        <v>50020816.149999999</v>
      </c>
      <c r="D412" s="243">
        <f t="shared" si="8"/>
        <v>15015552.98</v>
      </c>
      <c r="E412" s="168">
        <f t="shared" si="8"/>
        <v>0</v>
      </c>
      <c r="F412" s="168"/>
      <c r="G412" s="176">
        <f t="shared" si="8"/>
        <v>693736.24</v>
      </c>
      <c r="H412" s="244">
        <f>SUM(H405:H411)</f>
        <v>75296190.399999991</v>
      </c>
    </row>
    <row r="413" spans="1:12" x14ac:dyDescent="0.25">
      <c r="A413" s="41" t="s">
        <v>302</v>
      </c>
      <c r="C413" s="262">
        <f>I61+I72</f>
        <v>3799646.7</v>
      </c>
      <c r="D413" s="262">
        <f>I167</f>
        <v>1141453.3</v>
      </c>
      <c r="H413" s="262">
        <f>C413+D413</f>
        <v>4941100</v>
      </c>
    </row>
    <row r="414" spans="1:12" x14ac:dyDescent="0.25">
      <c r="A414" s="167" t="s">
        <v>424</v>
      </c>
      <c r="B414" s="167">
        <v>244</v>
      </c>
      <c r="C414" s="167">
        <v>111</v>
      </c>
      <c r="D414" s="167">
        <v>119</v>
      </c>
      <c r="E414" s="239">
        <v>112</v>
      </c>
      <c r="F414" s="239"/>
      <c r="G414" s="240">
        <v>850</v>
      </c>
      <c r="H414" s="167" t="s">
        <v>293</v>
      </c>
    </row>
    <row r="415" spans="1:12" x14ac:dyDescent="0.25">
      <c r="A415" s="167" t="s">
        <v>294</v>
      </c>
      <c r="B415" s="171">
        <f>J259+J271+J285+J291+J306+J328+J355+J369+J377+J384</f>
        <v>732000</v>
      </c>
      <c r="C415" s="171">
        <f>J52+J65</f>
        <v>1105000</v>
      </c>
      <c r="D415" s="171">
        <f>J127</f>
        <v>332200</v>
      </c>
      <c r="E415" s="172"/>
      <c r="F415" s="172"/>
      <c r="G415" s="173">
        <f>J174+J180+J201</f>
        <v>31800</v>
      </c>
      <c r="H415" s="173">
        <f>SUM(B415:G415)</f>
        <v>2201000</v>
      </c>
    </row>
    <row r="416" spans="1:12" x14ac:dyDescent="0.25">
      <c r="A416" s="167" t="s">
        <v>295</v>
      </c>
      <c r="B416" s="171">
        <f>J260+J277+J294+J308+J357+J371+J379+J386</f>
        <v>5753600</v>
      </c>
      <c r="C416" s="167"/>
      <c r="D416" s="167"/>
      <c r="E416" s="174"/>
      <c r="F416" s="174"/>
      <c r="G416" s="175">
        <f>J176+J177+J181</f>
        <v>635500</v>
      </c>
      <c r="H416" s="175">
        <f>SUM(B416:G416)</f>
        <v>6389100</v>
      </c>
    </row>
    <row r="417" spans="1:8" x14ac:dyDescent="0.25">
      <c r="A417" s="167" t="s">
        <v>296</v>
      </c>
      <c r="B417" s="171">
        <f>J310+J331+J387+J372</f>
        <v>1121500</v>
      </c>
      <c r="C417" s="167"/>
      <c r="D417" s="167"/>
      <c r="E417" s="169"/>
      <c r="F417" s="169"/>
      <c r="G417" s="175"/>
      <c r="H417" s="175">
        <f>SUM(B417:G417)</f>
        <v>1121500</v>
      </c>
    </row>
    <row r="418" spans="1:8" x14ac:dyDescent="0.25">
      <c r="A418" s="167" t="s">
        <v>297</v>
      </c>
      <c r="B418" s="167"/>
      <c r="C418" s="171">
        <f>J55+J68</f>
        <v>27054200</v>
      </c>
      <c r="D418" s="171">
        <f>J130</f>
        <v>8115300</v>
      </c>
      <c r="E418" s="174"/>
      <c r="F418" s="174"/>
      <c r="G418" s="175"/>
      <c r="H418" s="175">
        <f>SUM(B418:G418)</f>
        <v>35169500</v>
      </c>
    </row>
    <row r="419" spans="1:8" x14ac:dyDescent="0.25">
      <c r="A419" s="167" t="s">
        <v>298</v>
      </c>
      <c r="B419" s="167"/>
      <c r="C419" s="171">
        <f>J56+J69</f>
        <v>11588300</v>
      </c>
      <c r="D419" s="171">
        <f>J131</f>
        <v>3484400</v>
      </c>
      <c r="E419" s="174"/>
      <c r="F419" s="174"/>
      <c r="G419" s="175"/>
      <c r="H419" s="175">
        <f>SUM(B419:G419)</f>
        <v>15072700</v>
      </c>
    </row>
    <row r="420" spans="1:8" x14ac:dyDescent="0.25">
      <c r="A420" s="167" t="s">
        <v>299</v>
      </c>
      <c r="B420" s="167"/>
      <c r="C420" s="171">
        <f>J70+J57</f>
        <v>2129700</v>
      </c>
      <c r="D420" s="171">
        <f>J132</f>
        <v>640500</v>
      </c>
      <c r="E420" s="169"/>
      <c r="F420" s="169"/>
      <c r="G420" s="175"/>
      <c r="H420" s="175">
        <f>SUM(C420:G420)</f>
        <v>2770200</v>
      </c>
    </row>
    <row r="421" spans="1:8" x14ac:dyDescent="0.25">
      <c r="A421" s="167" t="s">
        <v>300</v>
      </c>
      <c r="B421" s="171">
        <f>J300+J311</f>
        <v>0</v>
      </c>
      <c r="C421" s="171">
        <f>J58+J71</f>
        <v>4191128.8000000003</v>
      </c>
      <c r="D421" s="171">
        <f>J133</f>
        <v>1259378.8900000001</v>
      </c>
      <c r="E421" s="174">
        <f>J82</f>
        <v>0</v>
      </c>
      <c r="F421" s="174"/>
      <c r="G421" s="175"/>
      <c r="H421" s="175">
        <f>SUM(B421:G421)</f>
        <v>5450507.6900000004</v>
      </c>
    </row>
    <row r="422" spans="1:8" x14ac:dyDescent="0.25">
      <c r="A422" s="167" t="s">
        <v>301</v>
      </c>
      <c r="B422" s="171">
        <f t="shared" ref="B422:H422" si="9">SUM(B415:B421)</f>
        <v>7607100</v>
      </c>
      <c r="C422" s="171">
        <f t="shared" si="9"/>
        <v>46068328.799999997</v>
      </c>
      <c r="D422" s="171">
        <f t="shared" si="9"/>
        <v>13831778.890000001</v>
      </c>
      <c r="E422" s="174">
        <f t="shared" si="9"/>
        <v>0</v>
      </c>
      <c r="F422" s="174"/>
      <c r="G422" s="175">
        <f t="shared" si="9"/>
        <v>667300</v>
      </c>
      <c r="H422" s="175">
        <f t="shared" si="9"/>
        <v>68174507.689999998</v>
      </c>
    </row>
    <row r="423" spans="1:8" x14ac:dyDescent="0.25">
      <c r="A423" s="167" t="s">
        <v>302</v>
      </c>
      <c r="B423" s="167"/>
      <c r="C423" s="171"/>
      <c r="D423" s="171"/>
      <c r="E423" s="169"/>
      <c r="F423" s="169"/>
      <c r="G423" s="177"/>
      <c r="H423" s="177"/>
    </row>
    <row r="425" spans="1:8" x14ac:dyDescent="0.25">
      <c r="A425" s="167" t="s">
        <v>459</v>
      </c>
      <c r="B425" s="167">
        <v>244</v>
      </c>
      <c r="C425" s="167">
        <v>111</v>
      </c>
      <c r="D425" s="167">
        <v>119</v>
      </c>
      <c r="E425" s="239">
        <v>112</v>
      </c>
      <c r="F425" s="239"/>
      <c r="G425" s="240">
        <v>850</v>
      </c>
      <c r="H425" s="167" t="s">
        <v>293</v>
      </c>
    </row>
    <row r="426" spans="1:8" x14ac:dyDescent="0.25">
      <c r="A426" s="167" t="s">
        <v>294</v>
      </c>
      <c r="B426" s="171">
        <f>K259+K271+K285+K291+K306+K328+K355+K369+K377+K384</f>
        <v>732500</v>
      </c>
      <c r="C426" s="171">
        <f>K52+K65</f>
        <v>1105000</v>
      </c>
      <c r="D426" s="171">
        <f>K127</f>
        <v>332200</v>
      </c>
      <c r="E426" s="172"/>
      <c r="F426" s="172"/>
      <c r="G426" s="173">
        <f>K174+K180+K199</f>
        <v>31300</v>
      </c>
      <c r="H426" s="173">
        <f>SUM(B426:G426)</f>
        <v>2201000</v>
      </c>
    </row>
    <row r="427" spans="1:8" x14ac:dyDescent="0.25">
      <c r="A427" s="167" t="s">
        <v>295</v>
      </c>
      <c r="B427" s="171">
        <f>K260+K277+K294+K308+K357+K371+K379+K386</f>
        <v>5980200</v>
      </c>
      <c r="C427" s="167"/>
      <c r="D427" s="167"/>
      <c r="E427" s="174"/>
      <c r="F427" s="174"/>
      <c r="G427" s="175">
        <f>K176+K177+K182</f>
        <v>626500</v>
      </c>
      <c r="H427" s="175">
        <f>SUM(B427:G427)</f>
        <v>6606700</v>
      </c>
    </row>
    <row r="428" spans="1:8" x14ac:dyDescent="0.25">
      <c r="A428" s="167" t="s">
        <v>296</v>
      </c>
      <c r="B428" s="171">
        <f>K310+K331+K372+K387</f>
        <v>1121500</v>
      </c>
      <c r="C428" s="167"/>
      <c r="D428" s="167"/>
      <c r="E428" s="169"/>
      <c r="F428" s="169"/>
      <c r="G428" s="175"/>
      <c r="H428" s="175">
        <f>SUM(B428:G428)</f>
        <v>1121500</v>
      </c>
    </row>
    <row r="429" spans="1:8" x14ac:dyDescent="0.25">
      <c r="A429" s="167" t="s">
        <v>297</v>
      </c>
      <c r="B429" s="167"/>
      <c r="C429" s="171">
        <f>K55+K68</f>
        <v>27054200</v>
      </c>
      <c r="D429" s="171">
        <f>K130</f>
        <v>8115300</v>
      </c>
      <c r="E429" s="169"/>
      <c r="F429" s="169"/>
      <c r="G429" s="175"/>
      <c r="H429" s="175">
        <f>SUM(C429:G429)</f>
        <v>35169500</v>
      </c>
    </row>
    <row r="430" spans="1:8" x14ac:dyDescent="0.25">
      <c r="A430" s="167" t="s">
        <v>298</v>
      </c>
      <c r="B430" s="167"/>
      <c r="C430" s="171">
        <f>K56+K69</f>
        <v>11588300</v>
      </c>
      <c r="D430" s="171">
        <f>K131</f>
        <v>3484400</v>
      </c>
      <c r="E430" s="169"/>
      <c r="F430" s="169"/>
      <c r="G430" s="175"/>
      <c r="H430" s="175">
        <f>SUM(C430:G430)</f>
        <v>15072700</v>
      </c>
    </row>
    <row r="431" spans="1:8" x14ac:dyDescent="0.25">
      <c r="A431" s="167" t="s">
        <v>299</v>
      </c>
      <c r="B431" s="167"/>
      <c r="C431" s="171">
        <f>K57+K70</f>
        <v>2129700</v>
      </c>
      <c r="D431" s="171">
        <f>K132</f>
        <v>640500</v>
      </c>
      <c r="E431" s="169"/>
      <c r="F431" s="169"/>
      <c r="G431" s="175"/>
      <c r="H431" s="175">
        <f>SUM(C431:G431)</f>
        <v>2770200</v>
      </c>
    </row>
    <row r="432" spans="1:8" x14ac:dyDescent="0.25">
      <c r="A432" s="167" t="s">
        <v>300</v>
      </c>
      <c r="B432" s="171">
        <f>K300</f>
        <v>0</v>
      </c>
      <c r="C432" s="171">
        <f>K58+K71</f>
        <v>4191128.8000000003</v>
      </c>
      <c r="D432" s="171">
        <f>K133</f>
        <v>1259378.8900000001</v>
      </c>
      <c r="E432" s="174">
        <f>K82</f>
        <v>0</v>
      </c>
      <c r="F432" s="174"/>
      <c r="G432" s="175"/>
      <c r="H432" s="175">
        <f>SUM(B432:G432)</f>
        <v>5450507.6900000004</v>
      </c>
    </row>
    <row r="433" spans="1:17" x14ac:dyDescent="0.25">
      <c r="A433" s="167" t="s">
        <v>301</v>
      </c>
      <c r="B433" s="171">
        <f>SUM(B426:B432)</f>
        <v>7834200</v>
      </c>
      <c r="C433" s="171">
        <f>SUM(C426:C432)</f>
        <v>46068328.799999997</v>
      </c>
      <c r="D433" s="171">
        <f>SUM(D426:D432)</f>
        <v>13831778.890000001</v>
      </c>
      <c r="E433" s="174">
        <f>SUM(E432)</f>
        <v>0</v>
      </c>
      <c r="F433" s="174"/>
      <c r="G433" s="175">
        <f>SUM(G426:G432)</f>
        <v>657800</v>
      </c>
      <c r="H433" s="175">
        <f>SUM(H426:H432)</f>
        <v>68392107.689999998</v>
      </c>
    </row>
    <row r="434" spans="1:17" x14ac:dyDescent="0.25">
      <c r="A434" s="167" t="s">
        <v>302</v>
      </c>
      <c r="B434" s="167"/>
      <c r="C434" s="171"/>
      <c r="D434" s="171"/>
      <c r="E434" s="169"/>
      <c r="F434" s="169"/>
      <c r="G434" s="177"/>
      <c r="H434" s="177"/>
    </row>
    <row r="437" spans="1:17" x14ac:dyDescent="0.25">
      <c r="A437" s="41" t="s">
        <v>402</v>
      </c>
      <c r="B437" s="41" t="s">
        <v>404</v>
      </c>
      <c r="C437" s="41" t="s">
        <v>405</v>
      </c>
      <c r="D437" s="41" t="s">
        <v>301</v>
      </c>
    </row>
    <row r="438" spans="1:17" x14ac:dyDescent="0.25">
      <c r="A438" s="41" t="s">
        <v>406</v>
      </c>
      <c r="B438" s="262" t="e">
        <f>#REF!+I329+I378</f>
        <v>#REF!</v>
      </c>
      <c r="C438" s="262">
        <f>I321+I328+I377</f>
        <v>160800</v>
      </c>
      <c r="D438" s="262" t="e">
        <f>B438+C438</f>
        <v>#REF!</v>
      </c>
    </row>
    <row r="439" spans="1:17" x14ac:dyDescent="0.25">
      <c r="A439" s="41" t="s">
        <v>403</v>
      </c>
      <c r="B439" s="262">
        <f>I54+I58+I66+I71</f>
        <v>48893316.149999999</v>
      </c>
      <c r="C439" s="262">
        <f>I52+I65</f>
        <v>1127500</v>
      </c>
      <c r="D439" s="262">
        <f>B439+C439</f>
        <v>50020816.149999999</v>
      </c>
    </row>
    <row r="440" spans="1:17" x14ac:dyDescent="0.25">
      <c r="A440" s="41">
        <v>213</v>
      </c>
      <c r="B440" s="262">
        <f>I128+I133</f>
        <v>14683352.98</v>
      </c>
      <c r="C440" s="262">
        <f>I127</f>
        <v>332200</v>
      </c>
      <c r="D440" s="262">
        <f>B440+C440</f>
        <v>15015552.98</v>
      </c>
    </row>
    <row r="444" spans="1:17" x14ac:dyDescent="0.25">
      <c r="B444" s="440">
        <v>211</v>
      </c>
      <c r="C444" s="441"/>
      <c r="D444" s="41">
        <v>213</v>
      </c>
      <c r="E444" s="274">
        <v>213</v>
      </c>
      <c r="F444" s="274"/>
      <c r="G444" s="441">
        <v>266</v>
      </c>
      <c r="H444" s="442"/>
      <c r="I444" s="41" t="s">
        <v>414</v>
      </c>
      <c r="L444" s="43" t="s">
        <v>418</v>
      </c>
      <c r="M444" s="43" t="s">
        <v>419</v>
      </c>
      <c r="N444" s="43" t="s">
        <v>420</v>
      </c>
      <c r="O444" s="43" t="s">
        <v>421</v>
      </c>
      <c r="P444" s="443" t="s">
        <v>422</v>
      </c>
      <c r="Q444" s="443" t="s">
        <v>423</v>
      </c>
    </row>
    <row r="445" spans="1:17" x14ac:dyDescent="0.25">
      <c r="B445" s="41" t="s">
        <v>415</v>
      </c>
      <c r="C445" s="275" t="s">
        <v>416</v>
      </c>
      <c r="D445" s="41" t="s">
        <v>415</v>
      </c>
      <c r="E445" s="275" t="s">
        <v>416</v>
      </c>
      <c r="F445" s="307"/>
      <c r="G445" s="41" t="s">
        <v>415</v>
      </c>
      <c r="H445" s="275" t="s">
        <v>416</v>
      </c>
      <c r="I445" s="41" t="s">
        <v>415</v>
      </c>
      <c r="J445" s="275" t="s">
        <v>416</v>
      </c>
      <c r="K445" s="43" t="s">
        <v>417</v>
      </c>
      <c r="P445" s="442"/>
      <c r="Q445" s="444"/>
    </row>
    <row r="446" spans="1:17" x14ac:dyDescent="0.25">
      <c r="A446" s="41">
        <v>82</v>
      </c>
      <c r="B446" s="276">
        <v>24270690</v>
      </c>
      <c r="C446" s="276">
        <v>21622489.350000001</v>
      </c>
      <c r="D446" s="276">
        <v>7324750</v>
      </c>
      <c r="E446" s="277">
        <v>6509093.5099999998</v>
      </c>
      <c r="F446" s="277"/>
      <c r="G446" s="278">
        <v>146360</v>
      </c>
      <c r="H446" s="279">
        <v>107037.92</v>
      </c>
      <c r="I446" s="278">
        <f>B446+D446+G446</f>
        <v>31741800</v>
      </c>
      <c r="J446" s="280">
        <v>28238620.780000001</v>
      </c>
      <c r="K446" s="282">
        <f>I446-J446</f>
        <v>3503179.2199999988</v>
      </c>
      <c r="L446" s="43">
        <f>2537238.57</f>
        <v>2537238.5699999998</v>
      </c>
      <c r="M446" s="282">
        <f>K446-L446</f>
        <v>965940.64999999898</v>
      </c>
      <c r="N446" s="43">
        <v>741889.9</v>
      </c>
      <c r="O446" s="43">
        <v>100000</v>
      </c>
      <c r="P446" s="43">
        <f>N446-O446</f>
        <v>641889.9</v>
      </c>
      <c r="Q446" s="43">
        <f>P446/107.5</f>
        <v>5971.0688372093027</v>
      </c>
    </row>
    <row r="447" spans="1:17" x14ac:dyDescent="0.25">
      <c r="A447" s="41">
        <v>83</v>
      </c>
      <c r="B447" s="276">
        <v>7992980</v>
      </c>
      <c r="C447" s="276">
        <v>7118083.5099999998</v>
      </c>
      <c r="D447" s="276">
        <v>2401880</v>
      </c>
      <c r="E447" s="277">
        <v>2149835.9700000002</v>
      </c>
      <c r="F447" s="277"/>
      <c r="G447" s="278">
        <v>39240</v>
      </c>
      <c r="H447" s="279">
        <v>36291.35</v>
      </c>
      <c r="I447" s="278">
        <f>B447+D447+G447</f>
        <v>10434100</v>
      </c>
      <c r="J447" s="281">
        <f>C447+E447+H447</f>
        <v>9304210.8300000001</v>
      </c>
      <c r="K447" s="282">
        <f>I447-J447</f>
        <v>1129889.17</v>
      </c>
      <c r="L447" s="43">
        <v>994450.75</v>
      </c>
      <c r="M447" s="282">
        <f>K447-L447</f>
        <v>135438.41999999993</v>
      </c>
      <c r="N447" s="43">
        <v>104023.36</v>
      </c>
      <c r="O447" s="43">
        <f>O446</f>
        <v>100000</v>
      </c>
      <c r="P447" s="43">
        <f>N447+O447</f>
        <v>204023.36</v>
      </c>
      <c r="Q447" s="43">
        <f>P447/35.9</f>
        <v>5683.1019498607238</v>
      </c>
    </row>
    <row r="448" spans="1:17" x14ac:dyDescent="0.25">
      <c r="M448" s="282">
        <f>SUM(M446:M447)</f>
        <v>1101379.0699999989</v>
      </c>
      <c r="N448" s="43">
        <f>SUM(N446:N447)</f>
        <v>845913.26</v>
      </c>
    </row>
  </sheetData>
  <autoFilter ref="A6:N398"/>
  <mergeCells count="405">
    <mergeCell ref="A57:D57"/>
    <mergeCell ref="A132:D132"/>
    <mergeCell ref="B444:C444"/>
    <mergeCell ref="G444:H444"/>
    <mergeCell ref="P444:P445"/>
    <mergeCell ref="Q444:Q445"/>
    <mergeCell ref="A374:D374"/>
    <mergeCell ref="A380:D380"/>
    <mergeCell ref="A2:L2"/>
    <mergeCell ref="A4:D5"/>
    <mergeCell ref="E4:E5"/>
    <mergeCell ref="G4:G5"/>
    <mergeCell ref="H4:H5"/>
    <mergeCell ref="I4:L4"/>
    <mergeCell ref="A6:D6"/>
    <mergeCell ref="A7:D7"/>
    <mergeCell ref="A8:D8"/>
    <mergeCell ref="A9:D9"/>
    <mergeCell ref="A10:D10"/>
    <mergeCell ref="A11:D11"/>
    <mergeCell ref="A12:D12"/>
    <mergeCell ref="A13:D13"/>
    <mergeCell ref="A14:D14"/>
    <mergeCell ref="A15:D15"/>
    <mergeCell ref="A16:D16"/>
    <mergeCell ref="A17:D17"/>
    <mergeCell ref="A31:D31"/>
    <mergeCell ref="A32:D32"/>
    <mergeCell ref="A33:D33"/>
    <mergeCell ref="A34:D34"/>
    <mergeCell ref="A35:D35"/>
    <mergeCell ref="A36:D36"/>
    <mergeCell ref="A37:D37"/>
    <mergeCell ref="A22:D22"/>
    <mergeCell ref="A38:D38"/>
    <mergeCell ref="A18:D18"/>
    <mergeCell ref="A19:D19"/>
    <mergeCell ref="A20:D20"/>
    <mergeCell ref="A21:D21"/>
    <mergeCell ref="A23:D23"/>
    <mergeCell ref="A24:D24"/>
    <mergeCell ref="A25:D25"/>
    <mergeCell ref="A28:D28"/>
    <mergeCell ref="A30:D30"/>
    <mergeCell ref="A29:D29"/>
    <mergeCell ref="A39:D39"/>
    <mergeCell ref="A40:D40"/>
    <mergeCell ref="A41:D41"/>
    <mergeCell ref="A43:D43"/>
    <mergeCell ref="A44:D44"/>
    <mergeCell ref="A45:D45"/>
    <mergeCell ref="A46:D46"/>
    <mergeCell ref="A47:D47"/>
    <mergeCell ref="A42:D42"/>
    <mergeCell ref="A48:D48"/>
    <mergeCell ref="A49:D49"/>
    <mergeCell ref="A50:D50"/>
    <mergeCell ref="A51:D51"/>
    <mergeCell ref="A52:D52"/>
    <mergeCell ref="A53:D53"/>
    <mergeCell ref="A54:D54"/>
    <mergeCell ref="A55:D55"/>
    <mergeCell ref="A56:D56"/>
    <mergeCell ref="A68:D68"/>
    <mergeCell ref="A69:D69"/>
    <mergeCell ref="A70:D70"/>
    <mergeCell ref="A71:D71"/>
    <mergeCell ref="A72:D72"/>
    <mergeCell ref="A74:D74"/>
    <mergeCell ref="A75:D75"/>
    <mergeCell ref="A76:D76"/>
    <mergeCell ref="A58:D58"/>
    <mergeCell ref="A59:D59"/>
    <mergeCell ref="A60:D60"/>
    <mergeCell ref="A61:D61"/>
    <mergeCell ref="A64:D64"/>
    <mergeCell ref="A65:D65"/>
    <mergeCell ref="A66:D66"/>
    <mergeCell ref="A67:D67"/>
    <mergeCell ref="A63:D63"/>
    <mergeCell ref="A62:D62"/>
    <mergeCell ref="A77:D77"/>
    <mergeCell ref="A78:D78"/>
    <mergeCell ref="A79:D79"/>
    <mergeCell ref="A80:D80"/>
    <mergeCell ref="A81:D81"/>
    <mergeCell ref="A82:D82"/>
    <mergeCell ref="A83:D83"/>
    <mergeCell ref="A84:D84"/>
    <mergeCell ref="A85:D85"/>
    <mergeCell ref="A86:D86"/>
    <mergeCell ref="A87:D87"/>
    <mergeCell ref="A88:D88"/>
    <mergeCell ref="A89:D89"/>
    <mergeCell ref="A90:D90"/>
    <mergeCell ref="A91:D91"/>
    <mergeCell ref="A92:D92"/>
    <mergeCell ref="A93:D93"/>
    <mergeCell ref="A94:D94"/>
    <mergeCell ref="A95:D95"/>
    <mergeCell ref="A96:D96"/>
    <mergeCell ref="A97:D97"/>
    <mergeCell ref="A98:D98"/>
    <mergeCell ref="A99:D99"/>
    <mergeCell ref="A100:D100"/>
    <mergeCell ref="A101:D101"/>
    <mergeCell ref="A102:D102"/>
    <mergeCell ref="A103:D103"/>
    <mergeCell ref="A113:D113"/>
    <mergeCell ref="A114:D114"/>
    <mergeCell ref="A115:D115"/>
    <mergeCell ref="A116:D116"/>
    <mergeCell ref="A117:D117"/>
    <mergeCell ref="A118:D118"/>
    <mergeCell ref="A119:D119"/>
    <mergeCell ref="A104:D104"/>
    <mergeCell ref="A105:D105"/>
    <mergeCell ref="A106:D106"/>
    <mergeCell ref="A107:D107"/>
    <mergeCell ref="A108:D108"/>
    <mergeCell ref="A109:D109"/>
    <mergeCell ref="A110:D110"/>
    <mergeCell ref="A111:D111"/>
    <mergeCell ref="A112:D112"/>
    <mergeCell ref="A129:D129"/>
    <mergeCell ref="A130:D130"/>
    <mergeCell ref="A131:D131"/>
    <mergeCell ref="A133:D133"/>
    <mergeCell ref="A134:D134"/>
    <mergeCell ref="A135:D135"/>
    <mergeCell ref="A136:D136"/>
    <mergeCell ref="A137:D137"/>
    <mergeCell ref="A120:D120"/>
    <mergeCell ref="A121:D121"/>
    <mergeCell ref="A122:D122"/>
    <mergeCell ref="A123:D123"/>
    <mergeCell ref="A124:D124"/>
    <mergeCell ref="A125:D125"/>
    <mergeCell ref="A126:D126"/>
    <mergeCell ref="A127:D127"/>
    <mergeCell ref="A128:D128"/>
    <mergeCell ref="A138:D138"/>
    <mergeCell ref="A139:D139"/>
    <mergeCell ref="A140:D140"/>
    <mergeCell ref="A141:D141"/>
    <mergeCell ref="A142:D142"/>
    <mergeCell ref="A143:D143"/>
    <mergeCell ref="A144:D144"/>
    <mergeCell ref="A145:D145"/>
    <mergeCell ref="A146:D146"/>
    <mergeCell ref="A147:D147"/>
    <mergeCell ref="A148:D148"/>
    <mergeCell ref="A149:D149"/>
    <mergeCell ref="A150:D150"/>
    <mergeCell ref="A151:D151"/>
    <mergeCell ref="A152:D152"/>
    <mergeCell ref="A153:D153"/>
    <mergeCell ref="A154:D154"/>
    <mergeCell ref="A155:D155"/>
    <mergeCell ref="A156:D156"/>
    <mergeCell ref="A157:D157"/>
    <mergeCell ref="A158:D158"/>
    <mergeCell ref="A159:D159"/>
    <mergeCell ref="A160:D160"/>
    <mergeCell ref="A161:D161"/>
    <mergeCell ref="A162:D162"/>
    <mergeCell ref="A163:D163"/>
    <mergeCell ref="A164:D164"/>
    <mergeCell ref="A165:D165"/>
    <mergeCell ref="A166:D166"/>
    <mergeCell ref="A167:D167"/>
    <mergeCell ref="A170:D170"/>
    <mergeCell ref="A171:D171"/>
    <mergeCell ref="A172:D172"/>
    <mergeCell ref="A173:D173"/>
    <mergeCell ref="A174:D174"/>
    <mergeCell ref="A175:D175"/>
    <mergeCell ref="A169:D169"/>
    <mergeCell ref="A168:D168"/>
    <mergeCell ref="A176:D176"/>
    <mergeCell ref="A177:D177"/>
    <mergeCell ref="A178:D178"/>
    <mergeCell ref="A179:D179"/>
    <mergeCell ref="A180:D180"/>
    <mergeCell ref="A181:D181"/>
    <mergeCell ref="A182:D182"/>
    <mergeCell ref="A183:D183"/>
    <mergeCell ref="A184:D184"/>
    <mergeCell ref="A185:D185"/>
    <mergeCell ref="A186:D186"/>
    <mergeCell ref="A187:D187"/>
    <mergeCell ref="A188:D188"/>
    <mergeCell ref="A189:D189"/>
    <mergeCell ref="A190:D190"/>
    <mergeCell ref="A191:D191"/>
    <mergeCell ref="A192:D192"/>
    <mergeCell ref="A193:D193"/>
    <mergeCell ref="A194:D194"/>
    <mergeCell ref="A195:D195"/>
    <mergeCell ref="A196:D196"/>
    <mergeCell ref="A197:D197"/>
    <mergeCell ref="A198:D198"/>
    <mergeCell ref="A199:D199"/>
    <mergeCell ref="A200:D200"/>
    <mergeCell ref="A201:D201"/>
    <mergeCell ref="A202:D202"/>
    <mergeCell ref="A203:D203"/>
    <mergeCell ref="A204:D204"/>
    <mergeCell ref="A205:D205"/>
    <mergeCell ref="A206:D206"/>
    <mergeCell ref="A207:D207"/>
    <mergeCell ref="A208:D208"/>
    <mergeCell ref="A209:D209"/>
    <mergeCell ref="A210:D210"/>
    <mergeCell ref="A211:D211"/>
    <mergeCell ref="A212:D212"/>
    <mergeCell ref="A213:D213"/>
    <mergeCell ref="A214:D214"/>
    <mergeCell ref="A215:D215"/>
    <mergeCell ref="A216:D216"/>
    <mergeCell ref="A217:D217"/>
    <mergeCell ref="A219:D219"/>
    <mergeCell ref="A218:D218"/>
    <mergeCell ref="A220:D220"/>
    <mergeCell ref="A221:D221"/>
    <mergeCell ref="A222:D222"/>
    <mergeCell ref="A223:D223"/>
    <mergeCell ref="A224:D224"/>
    <mergeCell ref="A225:D225"/>
    <mergeCell ref="A226:D226"/>
    <mergeCell ref="A227:D227"/>
    <mergeCell ref="A228:D228"/>
    <mergeCell ref="A229:D229"/>
    <mergeCell ref="A230:D230"/>
    <mergeCell ref="A231:D231"/>
    <mergeCell ref="A232:D232"/>
    <mergeCell ref="A233:D233"/>
    <mergeCell ref="A234:D234"/>
    <mergeCell ref="A235:D235"/>
    <mergeCell ref="A236:D236"/>
    <mergeCell ref="A237:D237"/>
    <mergeCell ref="A238:D238"/>
    <mergeCell ref="A239:D239"/>
    <mergeCell ref="A240:D240"/>
    <mergeCell ref="A241:D241"/>
    <mergeCell ref="A242:D242"/>
    <mergeCell ref="A243:D243"/>
    <mergeCell ref="A244:D244"/>
    <mergeCell ref="A245:D245"/>
    <mergeCell ref="A246:D246"/>
    <mergeCell ref="A247:D247"/>
    <mergeCell ref="A248:D248"/>
    <mergeCell ref="A249:D249"/>
    <mergeCell ref="A250:D250"/>
    <mergeCell ref="A251:D251"/>
    <mergeCell ref="A252:D252"/>
    <mergeCell ref="A253:D253"/>
    <mergeCell ref="A254:D254"/>
    <mergeCell ref="A255:D255"/>
    <mergeCell ref="A256:D256"/>
    <mergeCell ref="A257:D257"/>
    <mergeCell ref="A258:D258"/>
    <mergeCell ref="A259:D259"/>
    <mergeCell ref="A260:D260"/>
    <mergeCell ref="A261:D261"/>
    <mergeCell ref="A262:D262"/>
    <mergeCell ref="A263:D263"/>
    <mergeCell ref="A264:D264"/>
    <mergeCell ref="A265:D265"/>
    <mergeCell ref="A266:D266"/>
    <mergeCell ref="A267:D267"/>
    <mergeCell ref="A268:D268"/>
    <mergeCell ref="A269:D269"/>
    <mergeCell ref="A270:D270"/>
    <mergeCell ref="A271:D271"/>
    <mergeCell ref="A272:D272"/>
    <mergeCell ref="A273:D273"/>
    <mergeCell ref="A274:D274"/>
    <mergeCell ref="A275:D275"/>
    <mergeCell ref="A276:D276"/>
    <mergeCell ref="A277:D277"/>
    <mergeCell ref="A278:D278"/>
    <mergeCell ref="A279:D279"/>
    <mergeCell ref="A280:D280"/>
    <mergeCell ref="A281:D281"/>
    <mergeCell ref="A282:D282"/>
    <mergeCell ref="A283:D283"/>
    <mergeCell ref="A284:D284"/>
    <mergeCell ref="A285:D285"/>
    <mergeCell ref="A286:D286"/>
    <mergeCell ref="A287:D287"/>
    <mergeCell ref="A288:D288"/>
    <mergeCell ref="A289:D289"/>
    <mergeCell ref="A290:D290"/>
    <mergeCell ref="A291:D291"/>
    <mergeCell ref="A292:D292"/>
    <mergeCell ref="A293:D293"/>
    <mergeCell ref="A294:D294"/>
    <mergeCell ref="A295:D295"/>
    <mergeCell ref="A296:D296"/>
    <mergeCell ref="A298:D298"/>
    <mergeCell ref="A299:D299"/>
    <mergeCell ref="A300:D300"/>
    <mergeCell ref="A301:D301"/>
    <mergeCell ref="A297:D297"/>
    <mergeCell ref="A302:D302"/>
    <mergeCell ref="A304:D304"/>
    <mergeCell ref="A305:D305"/>
    <mergeCell ref="A306:D306"/>
    <mergeCell ref="A307:D307"/>
    <mergeCell ref="A303:D303"/>
    <mergeCell ref="A308:D308"/>
    <mergeCell ref="A309:D309"/>
    <mergeCell ref="A310:D310"/>
    <mergeCell ref="A311:D311"/>
    <mergeCell ref="A313:D313"/>
    <mergeCell ref="A314:D314"/>
    <mergeCell ref="A315:D315"/>
    <mergeCell ref="A316:D316"/>
    <mergeCell ref="A317:D317"/>
    <mergeCell ref="A318:D318"/>
    <mergeCell ref="A319:D319"/>
    <mergeCell ref="A320:D320"/>
    <mergeCell ref="A312:D312"/>
    <mergeCell ref="A321:D321"/>
    <mergeCell ref="A322:D322"/>
    <mergeCell ref="A323:D323"/>
    <mergeCell ref="A324:D324"/>
    <mergeCell ref="A326:D326"/>
    <mergeCell ref="A327:D327"/>
    <mergeCell ref="A328:D328"/>
    <mergeCell ref="A329:D329"/>
    <mergeCell ref="A330:D330"/>
    <mergeCell ref="A325:D325"/>
    <mergeCell ref="A331:D331"/>
    <mergeCell ref="A332:D332"/>
    <mergeCell ref="A333:D333"/>
    <mergeCell ref="A334:D334"/>
    <mergeCell ref="A335:D335"/>
    <mergeCell ref="A336:D336"/>
    <mergeCell ref="A337:D337"/>
    <mergeCell ref="A338:D338"/>
    <mergeCell ref="A339:D339"/>
    <mergeCell ref="A365:D365"/>
    <mergeCell ref="A366:D366"/>
    <mergeCell ref="A367:D367"/>
    <mergeCell ref="A368:D368"/>
    <mergeCell ref="A369:D369"/>
    <mergeCell ref="A340:D340"/>
    <mergeCell ref="A341:D341"/>
    <mergeCell ref="A342:D342"/>
    <mergeCell ref="A343:D343"/>
    <mergeCell ref="A344:D344"/>
    <mergeCell ref="A345:D345"/>
    <mergeCell ref="A346:D346"/>
    <mergeCell ref="A347:D347"/>
    <mergeCell ref="A348:D348"/>
    <mergeCell ref="A384:D384"/>
    <mergeCell ref="A385:D385"/>
    <mergeCell ref="A386:D386"/>
    <mergeCell ref="A387:D387"/>
    <mergeCell ref="A377:D377"/>
    <mergeCell ref="A349:D349"/>
    <mergeCell ref="A350:D350"/>
    <mergeCell ref="A351:D351"/>
    <mergeCell ref="A352:D352"/>
    <mergeCell ref="A353:D353"/>
    <mergeCell ref="A354:D354"/>
    <mergeCell ref="A370:D370"/>
    <mergeCell ref="A371:D371"/>
    <mergeCell ref="A372:D372"/>
    <mergeCell ref="A355:D355"/>
    <mergeCell ref="A356:D356"/>
    <mergeCell ref="A357:D357"/>
    <mergeCell ref="A358:D358"/>
    <mergeCell ref="A359:D359"/>
    <mergeCell ref="A360:D360"/>
    <mergeCell ref="A361:D361"/>
    <mergeCell ref="A362:D362"/>
    <mergeCell ref="A363:D363"/>
    <mergeCell ref="A364:D364"/>
    <mergeCell ref="F4:F5"/>
    <mergeCell ref="A73:D73"/>
    <mergeCell ref="A402:H402"/>
    <mergeCell ref="A388:D388"/>
    <mergeCell ref="A389:D389"/>
    <mergeCell ref="A390:D390"/>
    <mergeCell ref="A391:D391"/>
    <mergeCell ref="A392:D392"/>
    <mergeCell ref="A393:D393"/>
    <mergeCell ref="A394:D394"/>
    <mergeCell ref="A395:D395"/>
    <mergeCell ref="A396:D396"/>
    <mergeCell ref="A373:D373"/>
    <mergeCell ref="A375:D375"/>
    <mergeCell ref="A376:D376"/>
    <mergeCell ref="A397:D397"/>
    <mergeCell ref="A398:D398"/>
    <mergeCell ref="A400:L400"/>
    <mergeCell ref="A401:L401"/>
    <mergeCell ref="A378:D378"/>
    <mergeCell ref="A379:D379"/>
    <mergeCell ref="A381:D381"/>
    <mergeCell ref="A382:D382"/>
    <mergeCell ref="A383:D383"/>
  </mergeCells>
  <pageMargins left="0.78749999999999998" right="0.39374999999999999" top="0.78749999999999998" bottom="0.35416666666666702" header="0.31527777777777799" footer="0.51180555555555496"/>
  <pageSetup paperSize="9" scale="44" firstPageNumber="0" fitToHeight="0" orientation="portrait" r:id="rId1"/>
  <headerFooter>
    <oddHeader>&amp;C&amp;"Times New Roman,Обычный"&amp;P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ML148"/>
  <sheetViews>
    <sheetView showGridLines="0" view="pageBreakPreview" topLeftCell="B99" zoomScaleNormal="100" workbookViewId="0">
      <selection activeCell="O124" sqref="O124:P124"/>
    </sheetView>
  </sheetViews>
  <sheetFormatPr defaultColWidth="9.140625" defaultRowHeight="15" x14ac:dyDescent="0.25"/>
  <cols>
    <col min="1" max="1" width="1.28515625" style="4" customWidth="1"/>
    <col min="2" max="2" width="9.140625" style="4"/>
    <col min="3" max="3" width="5.7109375" style="178" customWidth="1"/>
    <col min="4" max="4" width="13.7109375" style="178" customWidth="1"/>
    <col min="5" max="5" width="11.5703125" style="178" customWidth="1"/>
    <col min="6" max="6" width="11.28515625" style="4" customWidth="1"/>
    <col min="7" max="7" width="33.28515625" style="23" customWidth="1"/>
    <col min="8" max="8" width="9.42578125" style="4" customWidth="1"/>
    <col min="9" max="9" width="8" style="4" customWidth="1"/>
    <col min="10" max="10" width="10.5703125" style="4" customWidth="1"/>
    <col min="11" max="11" width="24" style="4" customWidth="1"/>
    <col min="12" max="12" width="11.7109375" style="4" customWidth="1"/>
    <col min="13" max="13" width="16.140625" style="4" customWidth="1"/>
    <col min="14" max="14" width="13.7109375" style="4" customWidth="1"/>
    <col min="15" max="15" width="13.85546875" style="4" customWidth="1"/>
    <col min="16" max="16" width="14.42578125" style="4" customWidth="1"/>
    <col min="17" max="1026" width="9.140625" style="4"/>
  </cols>
  <sheetData>
    <row r="4" spans="1:16" s="179" customFormat="1" ht="18" customHeight="1" x14ac:dyDescent="0.25">
      <c r="B4" s="470" t="s">
        <v>304</v>
      </c>
      <c r="C4" s="470"/>
      <c r="D4" s="470"/>
      <c r="E4" s="470"/>
      <c r="F4" s="470"/>
      <c r="G4" s="470"/>
      <c r="H4" s="470"/>
      <c r="I4" s="470"/>
      <c r="J4" s="470"/>
      <c r="K4" s="470"/>
      <c r="L4" s="470"/>
      <c r="M4" s="470"/>
      <c r="N4" s="470"/>
      <c r="O4" s="470"/>
      <c r="P4" s="470"/>
    </row>
    <row r="5" spans="1:16" s="179" customFormat="1" ht="7.5" customHeight="1" x14ac:dyDescent="0.25">
      <c r="C5" s="471"/>
      <c r="D5" s="471"/>
      <c r="E5" s="471"/>
      <c r="F5" s="471"/>
      <c r="G5" s="471"/>
      <c r="H5" s="471"/>
      <c r="I5" s="471"/>
      <c r="J5" s="471"/>
      <c r="K5" s="471"/>
      <c r="L5" s="471"/>
      <c r="M5" s="471"/>
      <c r="N5" s="471"/>
      <c r="O5" s="471"/>
      <c r="P5" s="471"/>
    </row>
    <row r="6" spans="1:16" s="179" customFormat="1" ht="8.25" customHeight="1" x14ac:dyDescent="0.25">
      <c r="E6" s="180"/>
      <c r="F6" s="180"/>
      <c r="G6" s="35"/>
    </row>
    <row r="7" spans="1:16" s="179" customFormat="1" ht="30" customHeight="1" x14ac:dyDescent="0.25">
      <c r="B7" s="472" t="s">
        <v>305</v>
      </c>
      <c r="C7" s="472" t="s">
        <v>22</v>
      </c>
      <c r="D7" s="472"/>
      <c r="E7" s="472"/>
      <c r="F7" s="472"/>
      <c r="G7" s="472"/>
      <c r="H7" s="472" t="s">
        <v>306</v>
      </c>
      <c r="I7" s="472" t="s">
        <v>307</v>
      </c>
      <c r="J7" s="478" t="s">
        <v>446</v>
      </c>
      <c r="K7" s="473" t="s">
        <v>308</v>
      </c>
      <c r="L7" s="476" t="s">
        <v>434</v>
      </c>
      <c r="M7" s="474" t="s">
        <v>26</v>
      </c>
      <c r="N7" s="474"/>
      <c r="O7" s="474"/>
      <c r="P7" s="474"/>
    </row>
    <row r="8" spans="1:16" s="179" customFormat="1" ht="81" customHeight="1" x14ac:dyDescent="0.25">
      <c r="B8" s="472"/>
      <c r="C8" s="472"/>
      <c r="D8" s="472"/>
      <c r="E8" s="472"/>
      <c r="F8" s="472"/>
      <c r="G8" s="472"/>
      <c r="H8" s="472"/>
      <c r="I8" s="472"/>
      <c r="J8" s="479"/>
      <c r="K8" s="473"/>
      <c r="L8" s="477"/>
      <c r="M8" s="300" t="s">
        <v>466</v>
      </c>
      <c r="N8" s="301" t="s">
        <v>467</v>
      </c>
      <c r="O8" s="301" t="s">
        <v>468</v>
      </c>
      <c r="P8" s="302" t="s">
        <v>309</v>
      </c>
    </row>
    <row r="9" spans="1:16" s="179" customFormat="1" ht="15.95" customHeight="1" x14ac:dyDescent="0.25">
      <c r="B9" s="181">
        <v>1</v>
      </c>
      <c r="C9" s="475">
        <v>2</v>
      </c>
      <c r="D9" s="475"/>
      <c r="E9" s="475"/>
      <c r="F9" s="475"/>
      <c r="G9" s="475"/>
      <c r="H9" s="182">
        <v>3</v>
      </c>
      <c r="I9" s="183">
        <v>4</v>
      </c>
      <c r="J9" s="183">
        <v>5</v>
      </c>
      <c r="K9" s="184">
        <v>6</v>
      </c>
      <c r="L9" s="184">
        <v>7</v>
      </c>
      <c r="M9" s="183">
        <v>8</v>
      </c>
      <c r="N9" s="183">
        <v>9</v>
      </c>
      <c r="O9" s="183">
        <v>10</v>
      </c>
      <c r="P9" s="183">
        <v>11</v>
      </c>
    </row>
    <row r="10" spans="1:16" s="185" customFormat="1" ht="30" customHeight="1" x14ac:dyDescent="0.25">
      <c r="B10" s="186">
        <v>1</v>
      </c>
      <c r="C10" s="480" t="s">
        <v>310</v>
      </c>
      <c r="D10" s="480"/>
      <c r="E10" s="480"/>
      <c r="F10" s="480"/>
      <c r="G10" s="480"/>
      <c r="H10" s="186">
        <v>26000</v>
      </c>
      <c r="I10" s="186" t="s">
        <v>30</v>
      </c>
      <c r="J10" s="186"/>
      <c r="K10" s="187"/>
      <c r="L10" s="187"/>
      <c r="M10" s="188">
        <f>M14+M22</f>
        <v>10608485.030000001</v>
      </c>
      <c r="N10" s="188">
        <f>N12+N13+N14+N22</f>
        <v>7607100</v>
      </c>
      <c r="O10" s="188">
        <f>O12+O13+O14+O22</f>
        <v>7834200</v>
      </c>
      <c r="P10" s="188">
        <f>P12+P13+P14+P22</f>
        <v>0</v>
      </c>
    </row>
    <row r="11" spans="1:16" s="185" customFormat="1" ht="23.25" customHeight="1" x14ac:dyDescent="0.25">
      <c r="B11" s="186"/>
      <c r="C11" s="481" t="s">
        <v>41</v>
      </c>
      <c r="D11" s="481"/>
      <c r="E11" s="481"/>
      <c r="F11" s="481"/>
      <c r="G11" s="481"/>
      <c r="H11" s="186"/>
      <c r="I11" s="186"/>
      <c r="J11" s="186"/>
      <c r="K11" s="187"/>
      <c r="L11" s="187"/>
      <c r="M11" s="188"/>
      <c r="N11" s="188"/>
      <c r="O11" s="188"/>
      <c r="P11" s="188"/>
    </row>
    <row r="12" spans="1:16" s="185" customFormat="1" ht="0.75" customHeight="1" x14ac:dyDescent="0.25">
      <c r="A12" s="189"/>
      <c r="B12" s="190" t="s">
        <v>311</v>
      </c>
      <c r="C12" s="481" t="s">
        <v>312</v>
      </c>
      <c r="D12" s="481"/>
      <c r="E12" s="481"/>
      <c r="F12" s="481"/>
      <c r="G12" s="481"/>
      <c r="H12" s="190" t="s">
        <v>313</v>
      </c>
      <c r="I12" s="186" t="s">
        <v>30</v>
      </c>
      <c r="J12" s="186"/>
      <c r="K12" s="187"/>
      <c r="L12" s="187"/>
      <c r="M12" s="188"/>
      <c r="N12" s="188"/>
      <c r="O12" s="188"/>
      <c r="P12" s="188"/>
    </row>
    <row r="13" spans="1:16" s="185" customFormat="1" ht="18" hidden="1" customHeight="1" x14ac:dyDescent="0.25">
      <c r="A13" s="189"/>
      <c r="B13" s="190" t="s">
        <v>314</v>
      </c>
      <c r="C13" s="481" t="s">
        <v>315</v>
      </c>
      <c r="D13" s="481"/>
      <c r="E13" s="481"/>
      <c r="F13" s="481"/>
      <c r="G13" s="481"/>
      <c r="H13" s="190" t="s">
        <v>316</v>
      </c>
      <c r="I13" s="186" t="s">
        <v>30</v>
      </c>
      <c r="J13" s="186"/>
      <c r="K13" s="187"/>
      <c r="L13" s="187"/>
      <c r="M13" s="188"/>
      <c r="N13" s="188"/>
      <c r="O13" s="188"/>
      <c r="P13" s="188"/>
    </row>
    <row r="14" spans="1:16" s="179" customFormat="1" ht="47.25" customHeight="1" x14ac:dyDescent="0.25">
      <c r="A14" s="189"/>
      <c r="B14" s="190" t="s">
        <v>317</v>
      </c>
      <c r="C14" s="481" t="s">
        <v>318</v>
      </c>
      <c r="D14" s="481"/>
      <c r="E14" s="481"/>
      <c r="F14" s="481"/>
      <c r="G14" s="481"/>
      <c r="H14" s="190" t="s">
        <v>319</v>
      </c>
      <c r="I14" s="191" t="s">
        <v>30</v>
      </c>
      <c r="J14" s="191"/>
      <c r="K14" s="192"/>
      <c r="L14" s="192"/>
      <c r="M14" s="193">
        <f>M15</f>
        <v>107738.87000000023</v>
      </c>
      <c r="N14" s="193">
        <f>N15</f>
        <v>0</v>
      </c>
      <c r="O14" s="193">
        <v>0</v>
      </c>
      <c r="P14" s="193">
        <v>0</v>
      </c>
    </row>
    <row r="15" spans="1:16" s="179" customFormat="1" ht="19.5" customHeight="1" x14ac:dyDescent="0.25">
      <c r="A15" s="189"/>
      <c r="B15" s="194" t="s">
        <v>320</v>
      </c>
      <c r="C15" s="482" t="s">
        <v>321</v>
      </c>
      <c r="D15" s="482"/>
      <c r="E15" s="482"/>
      <c r="F15" s="482"/>
      <c r="G15" s="482"/>
      <c r="H15" s="190" t="s">
        <v>322</v>
      </c>
      <c r="I15" s="191" t="s">
        <v>367</v>
      </c>
      <c r="J15" s="334" t="s">
        <v>323</v>
      </c>
      <c r="K15" s="303" t="s">
        <v>323</v>
      </c>
      <c r="L15" s="192"/>
      <c r="M15" s="193">
        <f>SUM(M16:M19)</f>
        <v>107738.87000000023</v>
      </c>
      <c r="N15" s="193">
        <v>0</v>
      </c>
      <c r="O15" s="193">
        <v>0</v>
      </c>
      <c r="P15" s="193"/>
    </row>
    <row r="16" spans="1:16" s="179" customFormat="1" ht="19.5" customHeight="1" x14ac:dyDescent="0.25">
      <c r="A16" s="189"/>
      <c r="B16" s="194"/>
      <c r="C16" s="455"/>
      <c r="D16" s="456"/>
      <c r="E16" s="456"/>
      <c r="F16" s="456"/>
      <c r="G16" s="457"/>
      <c r="H16" s="190"/>
      <c r="I16" s="191" t="s">
        <v>367</v>
      </c>
      <c r="J16" s="334" t="s">
        <v>323</v>
      </c>
      <c r="K16" s="252" t="s">
        <v>390</v>
      </c>
      <c r="L16" s="252"/>
      <c r="M16" s="193">
        <v>154.84</v>
      </c>
      <c r="N16" s="193"/>
      <c r="O16" s="193"/>
      <c r="P16" s="193"/>
    </row>
    <row r="17" spans="1:16" s="179" customFormat="1" ht="19.5" customHeight="1" x14ac:dyDescent="0.25">
      <c r="A17" s="189"/>
      <c r="B17" s="194"/>
      <c r="C17" s="455"/>
      <c r="D17" s="456"/>
      <c r="E17" s="456"/>
      <c r="F17" s="456"/>
      <c r="G17" s="457"/>
      <c r="H17" s="190"/>
      <c r="I17" s="191" t="s">
        <v>367</v>
      </c>
      <c r="J17" s="334" t="s">
        <v>323</v>
      </c>
      <c r="K17" s="252" t="s">
        <v>487</v>
      </c>
      <c r="L17" s="252"/>
      <c r="M17" s="193">
        <f>3141600-3077466.26</f>
        <v>64133.740000000224</v>
      </c>
      <c r="N17" s="193"/>
      <c r="O17" s="193"/>
      <c r="P17" s="193"/>
    </row>
    <row r="18" spans="1:16" s="179" customFormat="1" ht="19.5" customHeight="1" x14ac:dyDescent="0.25">
      <c r="A18" s="189"/>
      <c r="B18" s="194"/>
      <c r="C18" s="347"/>
      <c r="D18" s="348"/>
      <c r="E18" s="348"/>
      <c r="F18" s="348"/>
      <c r="G18" s="349"/>
      <c r="H18" s="190"/>
      <c r="I18" s="191" t="s">
        <v>367</v>
      </c>
      <c r="J18" s="334" t="s">
        <v>323</v>
      </c>
      <c r="K18" s="252" t="s">
        <v>485</v>
      </c>
      <c r="L18" s="252"/>
      <c r="M18" s="193">
        <v>42782.13</v>
      </c>
      <c r="N18" s="193"/>
      <c r="O18" s="193"/>
      <c r="P18" s="193"/>
    </row>
    <row r="19" spans="1:16" s="179" customFormat="1" ht="19.5" customHeight="1" x14ac:dyDescent="0.25">
      <c r="A19" s="189"/>
      <c r="B19" s="194"/>
      <c r="C19" s="347"/>
      <c r="D19" s="348"/>
      <c r="E19" s="348"/>
      <c r="F19" s="348"/>
      <c r="G19" s="349"/>
      <c r="H19" s="190"/>
      <c r="I19" s="191" t="s">
        <v>367</v>
      </c>
      <c r="J19" s="334" t="s">
        <v>323</v>
      </c>
      <c r="K19" s="252" t="s">
        <v>486</v>
      </c>
      <c r="L19" s="252"/>
      <c r="M19" s="193">
        <v>668.16</v>
      </c>
      <c r="N19" s="193"/>
      <c r="O19" s="193"/>
      <c r="P19" s="193"/>
    </row>
    <row r="20" spans="1:16" s="179" customFormat="1" ht="13.5" customHeight="1" x14ac:dyDescent="0.25">
      <c r="A20" s="189"/>
      <c r="B20" s="190"/>
      <c r="C20" s="482" t="s">
        <v>324</v>
      </c>
      <c r="D20" s="482"/>
      <c r="E20" s="482"/>
      <c r="F20" s="482"/>
      <c r="G20" s="482"/>
      <c r="H20" s="190" t="s">
        <v>325</v>
      </c>
      <c r="I20" s="191"/>
      <c r="J20" s="191"/>
      <c r="K20" s="192"/>
      <c r="L20" s="192"/>
      <c r="M20" s="193"/>
      <c r="N20" s="193"/>
      <c r="O20" s="193"/>
      <c r="P20" s="193"/>
    </row>
    <row r="21" spans="1:16" s="179" customFormat="1" ht="18" customHeight="1" x14ac:dyDescent="0.25">
      <c r="A21" s="189"/>
      <c r="B21" s="194" t="s">
        <v>326</v>
      </c>
      <c r="C21" s="482" t="s">
        <v>327</v>
      </c>
      <c r="D21" s="482"/>
      <c r="E21" s="482"/>
      <c r="F21" s="482"/>
      <c r="G21" s="482"/>
      <c r="H21" s="190" t="s">
        <v>328</v>
      </c>
      <c r="I21" s="191" t="s">
        <v>30</v>
      </c>
      <c r="J21" s="191"/>
      <c r="K21" s="192"/>
      <c r="L21" s="192"/>
      <c r="M21" s="193">
        <v>0</v>
      </c>
      <c r="N21" s="193">
        <v>0</v>
      </c>
      <c r="O21" s="193">
        <v>0</v>
      </c>
      <c r="P21" s="193">
        <v>0</v>
      </c>
    </row>
    <row r="22" spans="1:16" s="179" customFormat="1" ht="56.25" customHeight="1" x14ac:dyDescent="0.25">
      <c r="A22" s="180"/>
      <c r="B22" s="191" t="s">
        <v>329</v>
      </c>
      <c r="C22" s="481" t="s">
        <v>330</v>
      </c>
      <c r="D22" s="481"/>
      <c r="E22" s="481"/>
      <c r="F22" s="481"/>
      <c r="G22" s="481"/>
      <c r="H22" s="191" t="s">
        <v>331</v>
      </c>
      <c r="I22" s="191" t="s">
        <v>30</v>
      </c>
      <c r="J22" s="191"/>
      <c r="K22" s="191"/>
      <c r="L22" s="191"/>
      <c r="M22" s="193">
        <f>M39</f>
        <v>10500746.16</v>
      </c>
      <c r="N22" s="193">
        <f>N39</f>
        <v>7607100</v>
      </c>
      <c r="O22" s="193">
        <f>O39</f>
        <v>7834200</v>
      </c>
      <c r="P22" s="193">
        <f>P24+P29+P34+P35</f>
        <v>0</v>
      </c>
    </row>
    <row r="23" spans="1:16" s="179" customFormat="1" ht="17.25" customHeight="1" x14ac:dyDescent="0.25">
      <c r="A23" s="180"/>
      <c r="B23" s="191"/>
      <c r="C23" s="458" t="s">
        <v>41</v>
      </c>
      <c r="D23" s="458"/>
      <c r="E23" s="458"/>
      <c r="F23" s="458"/>
      <c r="G23" s="458"/>
      <c r="H23" s="191"/>
      <c r="I23" s="191"/>
      <c r="J23" s="191"/>
      <c r="K23" s="191"/>
      <c r="L23" s="191"/>
      <c r="M23" s="193"/>
      <c r="N23" s="193"/>
      <c r="O23" s="193"/>
      <c r="P23" s="195"/>
    </row>
    <row r="24" spans="1:16" s="199" customFormat="1" ht="34.5" customHeight="1" x14ac:dyDescent="0.25">
      <c r="A24" s="196"/>
      <c r="B24" s="191" t="s">
        <v>332</v>
      </c>
      <c r="C24" s="458" t="s">
        <v>333</v>
      </c>
      <c r="D24" s="458"/>
      <c r="E24" s="458"/>
      <c r="F24" s="458"/>
      <c r="G24" s="458"/>
      <c r="H24" s="191" t="s">
        <v>334</v>
      </c>
      <c r="I24" s="191" t="s">
        <v>30</v>
      </c>
      <c r="J24" s="191"/>
      <c r="K24" s="191"/>
      <c r="L24" s="191"/>
      <c r="M24" s="197">
        <f>SUM(M26+M27)</f>
        <v>6433194.6399999997</v>
      </c>
      <c r="N24" s="197">
        <f>N27+N26</f>
        <v>6875100</v>
      </c>
      <c r="O24" s="197">
        <f>O27</f>
        <v>5980200</v>
      </c>
      <c r="P24" s="198">
        <f>P27+P28</f>
        <v>0</v>
      </c>
    </row>
    <row r="25" spans="1:16" s="199" customFormat="1" ht="20.25" customHeight="1" x14ac:dyDescent="0.25">
      <c r="A25" s="196"/>
      <c r="B25" s="191"/>
      <c r="C25" s="483" t="s">
        <v>41</v>
      </c>
      <c r="D25" s="483"/>
      <c r="E25" s="483"/>
      <c r="F25" s="483"/>
      <c r="G25" s="483"/>
      <c r="H25" s="191"/>
      <c r="I25" s="200"/>
      <c r="J25" s="200"/>
      <c r="K25" s="200"/>
      <c r="L25" s="200"/>
      <c r="M25" s="197"/>
      <c r="N25" s="197"/>
      <c r="O25" s="197"/>
      <c r="P25" s="201"/>
    </row>
    <row r="26" spans="1:16" s="199" customFormat="1" ht="20.25" customHeight="1" x14ac:dyDescent="0.25">
      <c r="A26" s="196"/>
      <c r="B26" s="191" t="s">
        <v>510</v>
      </c>
      <c r="C26" s="483" t="s">
        <v>335</v>
      </c>
      <c r="D26" s="483"/>
      <c r="E26" s="483"/>
      <c r="F26" s="483"/>
      <c r="G26" s="483"/>
      <c r="H26" s="191" t="s">
        <v>336</v>
      </c>
      <c r="I26" s="191" t="s">
        <v>30</v>
      </c>
      <c r="J26" s="334" t="s">
        <v>447</v>
      </c>
      <c r="K26" s="334" t="s">
        <v>447</v>
      </c>
      <c r="L26" s="191"/>
      <c r="M26" s="197">
        <v>1121500</v>
      </c>
      <c r="N26" s="197">
        <v>1121500</v>
      </c>
      <c r="O26" s="197">
        <v>1121500</v>
      </c>
      <c r="P26" s="197">
        <v>0</v>
      </c>
    </row>
    <row r="27" spans="1:16" s="203" customFormat="1" ht="18" customHeight="1" x14ac:dyDescent="0.25">
      <c r="A27" s="202"/>
      <c r="B27" s="191" t="s">
        <v>511</v>
      </c>
      <c r="C27" s="483" t="s">
        <v>335</v>
      </c>
      <c r="D27" s="483"/>
      <c r="E27" s="483"/>
      <c r="F27" s="483"/>
      <c r="G27" s="483"/>
      <c r="H27" s="191" t="s">
        <v>336</v>
      </c>
      <c r="I27" s="191" t="s">
        <v>30</v>
      </c>
      <c r="J27" s="334" t="s">
        <v>323</v>
      </c>
      <c r="K27" s="334" t="s">
        <v>323</v>
      </c>
      <c r="L27" s="191"/>
      <c r="M27" s="197">
        <f>5301215.97+10478.67</f>
        <v>5311694.6399999997</v>
      </c>
      <c r="N27" s="197">
        <v>5753600</v>
      </c>
      <c r="O27" s="197">
        <v>5980200</v>
      </c>
      <c r="P27" s="197">
        <v>0</v>
      </c>
    </row>
    <row r="28" spans="1:16" s="203" customFormat="1" ht="15.75" customHeight="1" x14ac:dyDescent="0.25">
      <c r="A28" s="202"/>
      <c r="B28" s="191" t="s">
        <v>337</v>
      </c>
      <c r="C28" s="483" t="s">
        <v>338</v>
      </c>
      <c r="D28" s="483"/>
      <c r="E28" s="483"/>
      <c r="F28" s="483"/>
      <c r="G28" s="483"/>
      <c r="H28" s="191" t="s">
        <v>339</v>
      </c>
      <c r="I28" s="191" t="s">
        <v>30</v>
      </c>
      <c r="J28" s="191"/>
      <c r="K28" s="191"/>
      <c r="L28" s="191"/>
      <c r="M28" s="197"/>
      <c r="N28" s="204"/>
      <c r="O28" s="204"/>
      <c r="P28" s="197"/>
    </row>
    <row r="29" spans="1:16" s="199" customFormat="1" ht="34.5" customHeight="1" x14ac:dyDescent="0.25">
      <c r="A29" s="196"/>
      <c r="B29" s="191" t="s">
        <v>340</v>
      </c>
      <c r="C29" s="458" t="s">
        <v>341</v>
      </c>
      <c r="D29" s="458"/>
      <c r="E29" s="458"/>
      <c r="F29" s="458"/>
      <c r="G29" s="458"/>
      <c r="H29" s="191" t="s">
        <v>342</v>
      </c>
      <c r="I29" s="191" t="s">
        <v>30</v>
      </c>
      <c r="J29" s="191"/>
      <c r="K29" s="191"/>
      <c r="L29" s="191"/>
      <c r="M29" s="197">
        <f>M31+M32</f>
        <v>2846900</v>
      </c>
      <c r="N29" s="197">
        <f>N31</f>
        <v>0</v>
      </c>
      <c r="O29" s="197">
        <f>O31+O33</f>
        <v>0</v>
      </c>
      <c r="P29" s="201">
        <f>P31+P33</f>
        <v>0</v>
      </c>
    </row>
    <row r="30" spans="1:16" s="199" customFormat="1" ht="20.25" customHeight="1" x14ac:dyDescent="0.25">
      <c r="A30" s="196"/>
      <c r="B30" s="191"/>
      <c r="C30" s="483" t="s">
        <v>41</v>
      </c>
      <c r="D30" s="483"/>
      <c r="E30" s="483"/>
      <c r="F30" s="483"/>
      <c r="G30" s="483"/>
      <c r="H30" s="191"/>
      <c r="I30" s="200"/>
      <c r="J30" s="200"/>
      <c r="K30" s="200"/>
      <c r="L30" s="200"/>
      <c r="M30" s="197"/>
      <c r="N30" s="197"/>
      <c r="O30" s="197"/>
      <c r="P30" s="201"/>
    </row>
    <row r="31" spans="1:16" s="203" customFormat="1" ht="27" customHeight="1" x14ac:dyDescent="0.25">
      <c r="A31" s="202"/>
      <c r="B31" s="191" t="s">
        <v>343</v>
      </c>
      <c r="C31" s="483" t="s">
        <v>335</v>
      </c>
      <c r="D31" s="483"/>
      <c r="E31" s="483"/>
      <c r="F31" s="483"/>
      <c r="G31" s="483"/>
      <c r="H31" s="191" t="s">
        <v>344</v>
      </c>
      <c r="I31" s="191" t="s">
        <v>30</v>
      </c>
      <c r="J31" s="303" t="s">
        <v>453</v>
      </c>
      <c r="K31" s="303" t="s">
        <v>453</v>
      </c>
      <c r="L31" s="192"/>
      <c r="M31" s="197">
        <f>896400</f>
        <v>896400</v>
      </c>
      <c r="N31" s="197">
        <v>0</v>
      </c>
      <c r="O31" s="197">
        <v>0</v>
      </c>
      <c r="P31" s="197">
        <v>0</v>
      </c>
    </row>
    <row r="32" spans="1:16" s="203" customFormat="1" ht="27" customHeight="1" x14ac:dyDescent="0.25">
      <c r="A32" s="202"/>
      <c r="B32" s="191" t="s">
        <v>345</v>
      </c>
      <c r="C32" s="483" t="s">
        <v>335</v>
      </c>
      <c r="D32" s="483"/>
      <c r="E32" s="483"/>
      <c r="F32" s="483"/>
      <c r="G32" s="483"/>
      <c r="H32" s="191" t="s">
        <v>344</v>
      </c>
      <c r="I32" s="191" t="s">
        <v>30</v>
      </c>
      <c r="J32" s="303" t="s">
        <v>488</v>
      </c>
      <c r="K32" s="303" t="s">
        <v>323</v>
      </c>
      <c r="L32" s="192"/>
      <c r="M32" s="197">
        <f>146000+200000+192500+12000+800000+600000</f>
        <v>1950500</v>
      </c>
      <c r="N32" s="197">
        <v>0</v>
      </c>
      <c r="O32" s="197">
        <v>0</v>
      </c>
      <c r="P32" s="197">
        <v>0</v>
      </c>
    </row>
    <row r="33" spans="1:16" s="203" customFormat="1" ht="21" customHeight="1" x14ac:dyDescent="0.25">
      <c r="A33" s="202"/>
      <c r="B33" s="191" t="s">
        <v>345</v>
      </c>
      <c r="C33" s="483" t="s">
        <v>338</v>
      </c>
      <c r="D33" s="483"/>
      <c r="E33" s="483"/>
      <c r="F33" s="483"/>
      <c r="G33" s="483"/>
      <c r="H33" s="191" t="s">
        <v>346</v>
      </c>
      <c r="I33" s="191" t="s">
        <v>30</v>
      </c>
      <c r="J33" s="191"/>
      <c r="K33" s="192"/>
      <c r="L33" s="192"/>
      <c r="M33" s="204"/>
      <c r="N33" s="204"/>
      <c r="O33" s="204"/>
      <c r="P33" s="197"/>
    </row>
    <row r="34" spans="1:16" s="199" customFormat="1" ht="28.5" customHeight="1" x14ac:dyDescent="0.25">
      <c r="A34" s="196"/>
      <c r="B34" s="191" t="s">
        <v>347</v>
      </c>
      <c r="C34" s="458" t="s">
        <v>348</v>
      </c>
      <c r="D34" s="458"/>
      <c r="E34" s="458"/>
      <c r="F34" s="458"/>
      <c r="G34" s="458"/>
      <c r="H34" s="191" t="s">
        <v>349</v>
      </c>
      <c r="I34" s="191" t="s">
        <v>30</v>
      </c>
      <c r="J34" s="191"/>
      <c r="K34" s="192"/>
      <c r="L34" s="192"/>
      <c r="M34" s="197"/>
      <c r="N34" s="197"/>
      <c r="O34" s="197"/>
      <c r="P34" s="201"/>
    </row>
    <row r="35" spans="1:16" s="199" customFormat="1" ht="21.75" customHeight="1" x14ac:dyDescent="0.25">
      <c r="A35" s="196"/>
      <c r="B35" s="191" t="s">
        <v>350</v>
      </c>
      <c r="C35" s="458" t="s">
        <v>351</v>
      </c>
      <c r="D35" s="458"/>
      <c r="E35" s="458"/>
      <c r="F35" s="458"/>
      <c r="G35" s="458"/>
      <c r="H35" s="191" t="s">
        <v>352</v>
      </c>
      <c r="I35" s="191" t="s">
        <v>30</v>
      </c>
      <c r="J35" s="191"/>
      <c r="K35" s="191"/>
      <c r="L35" s="191"/>
      <c r="M35" s="197">
        <f>M37+M38</f>
        <v>0</v>
      </c>
      <c r="N35" s="197">
        <f>N37+N38</f>
        <v>0</v>
      </c>
      <c r="O35" s="197">
        <f>O37+O38</f>
        <v>0</v>
      </c>
      <c r="P35" s="201">
        <f>P37+P38</f>
        <v>0</v>
      </c>
    </row>
    <row r="36" spans="1:16" s="199" customFormat="1" ht="24.75" customHeight="1" x14ac:dyDescent="0.25">
      <c r="A36" s="196"/>
      <c r="B36" s="191"/>
      <c r="C36" s="483" t="s">
        <v>41</v>
      </c>
      <c r="D36" s="483"/>
      <c r="E36" s="483"/>
      <c r="F36" s="483"/>
      <c r="G36" s="483"/>
      <c r="H36" s="191"/>
      <c r="I36" s="200"/>
      <c r="J36" s="200"/>
      <c r="K36" s="200"/>
      <c r="L36" s="200"/>
      <c r="M36" s="197"/>
      <c r="N36" s="197"/>
      <c r="O36" s="197"/>
      <c r="P36" s="201"/>
    </row>
    <row r="37" spans="1:16" s="203" customFormat="1" ht="18.75" customHeight="1" x14ac:dyDescent="0.25">
      <c r="A37" s="202"/>
      <c r="B37" s="191" t="s">
        <v>353</v>
      </c>
      <c r="C37" s="483" t="s">
        <v>335</v>
      </c>
      <c r="D37" s="483"/>
      <c r="E37" s="483"/>
      <c r="F37" s="483"/>
      <c r="G37" s="483"/>
      <c r="H37" s="191" t="s">
        <v>354</v>
      </c>
      <c r="I37" s="191" t="s">
        <v>30</v>
      </c>
      <c r="J37" s="191"/>
      <c r="K37" s="192"/>
      <c r="L37" s="192"/>
      <c r="M37" s="204"/>
      <c r="N37" s="204"/>
      <c r="O37" s="204"/>
      <c r="P37" s="197"/>
    </row>
    <row r="38" spans="1:16" s="203" customFormat="1" ht="18" customHeight="1" x14ac:dyDescent="0.25">
      <c r="A38" s="202"/>
      <c r="B38" s="191" t="s">
        <v>355</v>
      </c>
      <c r="C38" s="483" t="s">
        <v>338</v>
      </c>
      <c r="D38" s="483"/>
      <c r="E38" s="483"/>
      <c r="F38" s="483"/>
      <c r="G38" s="483"/>
      <c r="H38" s="191" t="s">
        <v>356</v>
      </c>
      <c r="I38" s="191" t="s">
        <v>30</v>
      </c>
      <c r="J38" s="191"/>
      <c r="K38" s="191"/>
      <c r="L38" s="191"/>
      <c r="M38" s="204"/>
      <c r="N38" s="204"/>
      <c r="O38" s="204"/>
      <c r="P38" s="197"/>
    </row>
    <row r="39" spans="1:16" s="179" customFormat="1" ht="48" customHeight="1" x14ac:dyDescent="0.25">
      <c r="A39" s="180"/>
      <c r="B39" s="191" t="s">
        <v>357</v>
      </c>
      <c r="C39" s="462" t="s">
        <v>358</v>
      </c>
      <c r="D39" s="462"/>
      <c r="E39" s="462"/>
      <c r="F39" s="462"/>
      <c r="G39" s="462"/>
      <c r="H39" s="191" t="s">
        <v>359</v>
      </c>
      <c r="I39" s="191" t="s">
        <v>30</v>
      </c>
      <c r="J39" s="191"/>
      <c r="K39" s="191"/>
      <c r="L39" s="191"/>
      <c r="M39" s="193">
        <f>M40</f>
        <v>10500746.16</v>
      </c>
      <c r="N39" s="193">
        <f>N72</f>
        <v>7607100</v>
      </c>
      <c r="O39" s="193">
        <f>SUM(O40:O93)</f>
        <v>7834200</v>
      </c>
      <c r="P39" s="193">
        <f>SUM(P40:P114)</f>
        <v>0</v>
      </c>
    </row>
    <row r="40" spans="1:16" s="199" customFormat="1" ht="20.25" customHeight="1" x14ac:dyDescent="0.25">
      <c r="A40" s="196"/>
      <c r="B40" s="191"/>
      <c r="C40" s="458" t="s">
        <v>360</v>
      </c>
      <c r="D40" s="458"/>
      <c r="E40" s="458"/>
      <c r="F40" s="458"/>
      <c r="G40" s="458"/>
      <c r="H40" s="191" t="s">
        <v>362</v>
      </c>
      <c r="I40" s="200" t="s">
        <v>389</v>
      </c>
      <c r="J40" s="200"/>
      <c r="K40" s="200"/>
      <c r="L40" s="200"/>
      <c r="M40" s="197">
        <f>SUM(M41:M71)</f>
        <v>10500746.16</v>
      </c>
      <c r="N40" s="197">
        <v>0</v>
      </c>
      <c r="O40" s="197">
        <v>0</v>
      </c>
      <c r="P40" s="201">
        <v>0</v>
      </c>
    </row>
    <row r="41" spans="1:16" s="199" customFormat="1" ht="20.25" customHeight="1" x14ac:dyDescent="0.25">
      <c r="A41" s="196"/>
      <c r="B41" s="191"/>
      <c r="C41" s="455"/>
      <c r="D41" s="456"/>
      <c r="E41" s="456"/>
      <c r="F41" s="456"/>
      <c r="G41" s="457"/>
      <c r="H41" s="191" t="s">
        <v>362</v>
      </c>
      <c r="I41" s="200" t="s">
        <v>389</v>
      </c>
      <c r="J41" s="334" t="s">
        <v>323</v>
      </c>
      <c r="K41" s="252" t="s">
        <v>390</v>
      </c>
      <c r="L41" s="252"/>
      <c r="M41" s="197">
        <f>10000-154.84+5500</f>
        <v>15345.16</v>
      </c>
      <c r="N41" s="197">
        <v>0</v>
      </c>
      <c r="O41" s="197">
        <v>0</v>
      </c>
      <c r="P41" s="201">
        <v>0</v>
      </c>
    </row>
    <row r="42" spans="1:16" s="199" customFormat="1" ht="20.25" customHeight="1" x14ac:dyDescent="0.25">
      <c r="A42" s="196"/>
      <c r="B42" s="191"/>
      <c r="C42" s="455"/>
      <c r="D42" s="456"/>
      <c r="E42" s="456"/>
      <c r="F42" s="456"/>
      <c r="G42" s="457"/>
      <c r="H42" s="191" t="s">
        <v>362</v>
      </c>
      <c r="I42" s="200" t="s">
        <v>389</v>
      </c>
      <c r="J42" s="334" t="s">
        <v>323</v>
      </c>
      <c r="K42" s="252" t="s">
        <v>390</v>
      </c>
      <c r="L42" s="252"/>
      <c r="M42" s="197">
        <v>38000</v>
      </c>
      <c r="N42" s="197">
        <v>0</v>
      </c>
      <c r="O42" s="197">
        <v>0</v>
      </c>
      <c r="P42" s="201">
        <v>0</v>
      </c>
    </row>
    <row r="43" spans="1:16" s="199" customFormat="1" ht="20.25" customHeight="1" x14ac:dyDescent="0.25">
      <c r="A43" s="196"/>
      <c r="B43" s="191"/>
      <c r="C43" s="336"/>
      <c r="D43" s="337"/>
      <c r="E43" s="337"/>
      <c r="F43" s="337"/>
      <c r="G43" s="338"/>
      <c r="H43" s="191" t="s">
        <v>362</v>
      </c>
      <c r="I43" s="200" t="s">
        <v>389</v>
      </c>
      <c r="J43" s="334" t="s">
        <v>323</v>
      </c>
      <c r="K43" s="252" t="s">
        <v>391</v>
      </c>
      <c r="L43" s="252"/>
      <c r="M43" s="197">
        <v>156242.6</v>
      </c>
      <c r="N43" s="197">
        <v>0</v>
      </c>
      <c r="O43" s="197">
        <v>0</v>
      </c>
      <c r="P43" s="201">
        <v>0</v>
      </c>
    </row>
    <row r="44" spans="1:16" s="199" customFormat="1" ht="20.25" customHeight="1" x14ac:dyDescent="0.25">
      <c r="A44" s="196"/>
      <c r="B44" s="191"/>
      <c r="C44" s="254"/>
      <c r="D44" s="255"/>
      <c r="E44" s="255"/>
      <c r="F44" s="255"/>
      <c r="G44" s="256"/>
      <c r="H44" s="191" t="s">
        <v>362</v>
      </c>
      <c r="I44" s="200" t="s">
        <v>389</v>
      </c>
      <c r="J44" s="334" t="s">
        <v>323</v>
      </c>
      <c r="K44" s="252" t="s">
        <v>391</v>
      </c>
      <c r="L44" s="252"/>
      <c r="M44" s="197">
        <f>324600-M18</f>
        <v>281817.87</v>
      </c>
      <c r="N44" s="197">
        <v>0</v>
      </c>
      <c r="O44" s="197">
        <v>0</v>
      </c>
      <c r="P44" s="201">
        <v>0</v>
      </c>
    </row>
    <row r="45" spans="1:16" s="199" customFormat="1" ht="20.25" customHeight="1" x14ac:dyDescent="0.25">
      <c r="A45" s="196"/>
      <c r="B45" s="191"/>
      <c r="C45" s="455"/>
      <c r="D45" s="456"/>
      <c r="E45" s="456"/>
      <c r="F45" s="456"/>
      <c r="G45" s="457"/>
      <c r="H45" s="191" t="s">
        <v>362</v>
      </c>
      <c r="I45" s="200" t="s">
        <v>389</v>
      </c>
      <c r="J45" s="334" t="s">
        <v>323</v>
      </c>
      <c r="K45" s="252" t="s">
        <v>391</v>
      </c>
      <c r="L45" s="252"/>
      <c r="M45" s="197">
        <f>89900-M19</f>
        <v>89231.84</v>
      </c>
      <c r="N45" s="197">
        <v>0</v>
      </c>
      <c r="O45" s="197">
        <v>0</v>
      </c>
      <c r="P45" s="201">
        <v>0</v>
      </c>
    </row>
    <row r="46" spans="1:16" s="199" customFormat="1" ht="20.25" customHeight="1" x14ac:dyDescent="0.25">
      <c r="A46" s="196"/>
      <c r="B46" s="191"/>
      <c r="C46" s="455"/>
      <c r="D46" s="456"/>
      <c r="E46" s="456"/>
      <c r="F46" s="456"/>
      <c r="G46" s="457"/>
      <c r="H46" s="191" t="s">
        <v>362</v>
      </c>
      <c r="I46" s="200" t="s">
        <v>389</v>
      </c>
      <c r="J46" s="334" t="s">
        <v>323</v>
      </c>
      <c r="K46" s="252" t="s">
        <v>392</v>
      </c>
      <c r="L46" s="252"/>
      <c r="M46" s="197">
        <v>6263.76</v>
      </c>
      <c r="N46" s="197">
        <v>0</v>
      </c>
      <c r="O46" s="197">
        <v>0</v>
      </c>
      <c r="P46" s="201">
        <v>0</v>
      </c>
    </row>
    <row r="47" spans="1:16" s="199" customFormat="1" ht="20.25" customHeight="1" x14ac:dyDescent="0.25">
      <c r="A47" s="196"/>
      <c r="B47" s="191"/>
      <c r="C47" s="455"/>
      <c r="D47" s="456"/>
      <c r="E47" s="456"/>
      <c r="F47" s="456"/>
      <c r="G47" s="457"/>
      <c r="H47" s="191" t="s">
        <v>362</v>
      </c>
      <c r="I47" s="200" t="s">
        <v>389</v>
      </c>
      <c r="J47" s="334" t="s">
        <v>323</v>
      </c>
      <c r="K47" s="252" t="s">
        <v>393</v>
      </c>
      <c r="L47" s="252"/>
      <c r="M47" s="197">
        <f>180000+60000</f>
        <v>240000</v>
      </c>
      <c r="N47" s="197">
        <v>0</v>
      </c>
      <c r="O47" s="197">
        <v>0</v>
      </c>
      <c r="P47" s="201">
        <v>0</v>
      </c>
    </row>
    <row r="48" spans="1:16" s="199" customFormat="1" ht="20.25" customHeight="1" x14ac:dyDescent="0.25">
      <c r="A48" s="196"/>
      <c r="B48" s="191"/>
      <c r="C48" s="455"/>
      <c r="D48" s="456"/>
      <c r="E48" s="456"/>
      <c r="F48" s="456"/>
      <c r="G48" s="457"/>
      <c r="H48" s="191" t="s">
        <v>362</v>
      </c>
      <c r="I48" s="200" t="s">
        <v>389</v>
      </c>
      <c r="J48" s="334" t="s">
        <v>323</v>
      </c>
      <c r="K48" s="252" t="s">
        <v>393</v>
      </c>
      <c r="L48" s="252"/>
      <c r="M48" s="197">
        <v>100000</v>
      </c>
      <c r="N48" s="197">
        <v>0</v>
      </c>
      <c r="O48" s="197">
        <v>0</v>
      </c>
      <c r="P48" s="201">
        <v>0</v>
      </c>
    </row>
    <row r="49" spans="1:16" s="199" customFormat="1" ht="20.25" customHeight="1" x14ac:dyDescent="0.25">
      <c r="A49" s="196"/>
      <c r="B49" s="191"/>
      <c r="C49" s="292"/>
      <c r="D49" s="293"/>
      <c r="E49" s="293"/>
      <c r="F49" s="293"/>
      <c r="G49" s="294"/>
      <c r="H49" s="191" t="s">
        <v>362</v>
      </c>
      <c r="I49" s="200" t="s">
        <v>389</v>
      </c>
      <c r="J49" s="334" t="s">
        <v>323</v>
      </c>
      <c r="K49" s="252" t="s">
        <v>461</v>
      </c>
      <c r="L49" s="252"/>
      <c r="M49" s="197">
        <v>69200</v>
      </c>
      <c r="N49" s="197">
        <v>0</v>
      </c>
      <c r="O49" s="197">
        <v>0</v>
      </c>
      <c r="P49" s="201">
        <v>0</v>
      </c>
    </row>
    <row r="50" spans="1:16" s="199" customFormat="1" ht="20.25" customHeight="1" x14ac:dyDescent="0.25">
      <c r="A50" s="196"/>
      <c r="B50" s="191"/>
      <c r="C50" s="455"/>
      <c r="D50" s="456"/>
      <c r="E50" s="456"/>
      <c r="F50" s="456"/>
      <c r="G50" s="457"/>
      <c r="H50" s="191" t="s">
        <v>362</v>
      </c>
      <c r="I50" s="200" t="s">
        <v>389</v>
      </c>
      <c r="J50" s="334" t="s">
        <v>323</v>
      </c>
      <c r="K50" s="252" t="s">
        <v>394</v>
      </c>
      <c r="L50" s="252"/>
      <c r="M50" s="197">
        <v>200000</v>
      </c>
      <c r="N50" s="197">
        <v>0</v>
      </c>
      <c r="O50" s="197">
        <v>0</v>
      </c>
      <c r="P50" s="201">
        <v>0</v>
      </c>
    </row>
    <row r="51" spans="1:16" s="199" customFormat="1" ht="20.25" customHeight="1" x14ac:dyDescent="0.25">
      <c r="A51" s="196"/>
      <c r="B51" s="191"/>
      <c r="C51" s="455"/>
      <c r="D51" s="456"/>
      <c r="E51" s="456"/>
      <c r="F51" s="456"/>
      <c r="G51" s="457"/>
      <c r="H51" s="191" t="s">
        <v>362</v>
      </c>
      <c r="I51" s="200" t="s">
        <v>389</v>
      </c>
      <c r="J51" s="334" t="s">
        <v>323</v>
      </c>
      <c r="K51" s="252" t="s">
        <v>394</v>
      </c>
      <c r="L51" s="252"/>
      <c r="M51" s="197">
        <v>100000</v>
      </c>
      <c r="N51" s="197">
        <v>0</v>
      </c>
      <c r="O51" s="197">
        <v>0</v>
      </c>
      <c r="P51" s="201">
        <v>0</v>
      </c>
    </row>
    <row r="52" spans="1:16" s="199" customFormat="1" ht="20.25" customHeight="1" x14ac:dyDescent="0.25">
      <c r="A52" s="196"/>
      <c r="B52" s="191"/>
      <c r="C52" s="455"/>
      <c r="D52" s="456"/>
      <c r="E52" s="456"/>
      <c r="F52" s="456"/>
      <c r="G52" s="457"/>
      <c r="H52" s="191" t="s">
        <v>362</v>
      </c>
      <c r="I52" s="200" t="s">
        <v>389</v>
      </c>
      <c r="J52" s="334" t="s">
        <v>447</v>
      </c>
      <c r="K52" s="252" t="s">
        <v>462</v>
      </c>
      <c r="L52" s="252"/>
      <c r="M52" s="197">
        <f>135000-8000</f>
        <v>127000</v>
      </c>
      <c r="N52" s="197">
        <v>0</v>
      </c>
      <c r="O52" s="197">
        <v>0</v>
      </c>
      <c r="P52" s="201">
        <v>0</v>
      </c>
    </row>
    <row r="53" spans="1:16" s="199" customFormat="1" ht="20.25" customHeight="1" x14ac:dyDescent="0.25">
      <c r="A53" s="196"/>
      <c r="B53" s="191"/>
      <c r="C53" s="271"/>
      <c r="D53" s="272"/>
      <c r="E53" s="272"/>
      <c r="F53" s="272"/>
      <c r="G53" s="273"/>
      <c r="H53" s="191" t="s">
        <v>362</v>
      </c>
      <c r="I53" s="200" t="s">
        <v>389</v>
      </c>
      <c r="J53" s="334" t="s">
        <v>323</v>
      </c>
      <c r="K53" s="252" t="s">
        <v>395</v>
      </c>
      <c r="L53" s="252"/>
      <c r="M53" s="197">
        <f>361300-125500-75000</f>
        <v>160800</v>
      </c>
      <c r="N53" s="197">
        <v>0</v>
      </c>
      <c r="O53" s="197">
        <v>0</v>
      </c>
      <c r="P53" s="201">
        <v>0</v>
      </c>
    </row>
    <row r="54" spans="1:16" s="199" customFormat="1" ht="20.25" customHeight="1" x14ac:dyDescent="0.25">
      <c r="A54" s="196"/>
      <c r="B54" s="191"/>
      <c r="C54" s="455"/>
      <c r="D54" s="456"/>
      <c r="E54" s="456"/>
      <c r="F54" s="456"/>
      <c r="G54" s="457"/>
      <c r="H54" s="191" t="s">
        <v>362</v>
      </c>
      <c r="I54" s="200" t="s">
        <v>389</v>
      </c>
      <c r="J54" s="334" t="s">
        <v>447</v>
      </c>
      <c r="K54" s="252" t="s">
        <v>463</v>
      </c>
      <c r="L54" s="252"/>
      <c r="M54" s="197">
        <v>946900</v>
      </c>
      <c r="N54" s="197">
        <v>0</v>
      </c>
      <c r="O54" s="197">
        <v>0</v>
      </c>
      <c r="P54" s="201">
        <v>0</v>
      </c>
    </row>
    <row r="55" spans="1:16" s="199" customFormat="1" ht="20.25" customHeight="1" x14ac:dyDescent="0.25">
      <c r="A55" s="196"/>
      <c r="B55" s="191"/>
      <c r="C55" s="455"/>
      <c r="D55" s="456"/>
      <c r="E55" s="456"/>
      <c r="F55" s="456"/>
      <c r="G55" s="457"/>
      <c r="H55" s="191" t="s">
        <v>362</v>
      </c>
      <c r="I55" s="200" t="s">
        <v>389</v>
      </c>
      <c r="J55" s="334" t="s">
        <v>323</v>
      </c>
      <c r="K55" s="252" t="s">
        <v>396</v>
      </c>
      <c r="L55" s="252"/>
      <c r="M55" s="197">
        <f>78900-38000</f>
        <v>40900</v>
      </c>
      <c r="N55" s="197">
        <v>0</v>
      </c>
      <c r="O55" s="197">
        <v>0</v>
      </c>
      <c r="P55" s="201">
        <v>0</v>
      </c>
    </row>
    <row r="56" spans="1:16" s="199" customFormat="1" ht="20.25" customHeight="1" x14ac:dyDescent="0.25">
      <c r="A56" s="196"/>
      <c r="B56" s="191"/>
      <c r="C56" s="455"/>
      <c r="D56" s="456"/>
      <c r="E56" s="456"/>
      <c r="F56" s="456"/>
      <c r="G56" s="457"/>
      <c r="H56" s="191" t="s">
        <v>362</v>
      </c>
      <c r="I56" s="200" t="s">
        <v>389</v>
      </c>
      <c r="J56" s="334" t="s">
        <v>323</v>
      </c>
      <c r="K56" s="252" t="s">
        <v>435</v>
      </c>
      <c r="L56" s="252"/>
      <c r="M56" s="197">
        <f>50000</f>
        <v>50000</v>
      </c>
      <c r="N56" s="197">
        <v>0</v>
      </c>
      <c r="O56" s="197">
        <v>0</v>
      </c>
      <c r="P56" s="201">
        <v>0</v>
      </c>
    </row>
    <row r="57" spans="1:16" s="199" customFormat="1" ht="20.25" customHeight="1" x14ac:dyDescent="0.25">
      <c r="A57" s="196"/>
      <c r="B57" s="191"/>
      <c r="C57" s="455"/>
      <c r="D57" s="456"/>
      <c r="E57" s="456"/>
      <c r="F57" s="456"/>
      <c r="G57" s="457"/>
      <c r="H57" s="191" t="s">
        <v>362</v>
      </c>
      <c r="I57" s="200" t="s">
        <v>389</v>
      </c>
      <c r="J57" s="334" t="s">
        <v>323</v>
      </c>
      <c r="K57" s="252" t="s">
        <v>397</v>
      </c>
      <c r="L57" s="252"/>
      <c r="M57" s="197">
        <f>25000+60000+38000</f>
        <v>123000</v>
      </c>
      <c r="N57" s="197">
        <v>0</v>
      </c>
      <c r="O57" s="197">
        <v>0</v>
      </c>
      <c r="P57" s="201">
        <v>0</v>
      </c>
    </row>
    <row r="58" spans="1:16" s="199" customFormat="1" ht="20.25" customHeight="1" x14ac:dyDescent="0.25">
      <c r="A58" s="196"/>
      <c r="B58" s="191"/>
      <c r="C58" s="455"/>
      <c r="D58" s="456"/>
      <c r="E58" s="456"/>
      <c r="F58" s="456"/>
      <c r="G58" s="457"/>
      <c r="H58" s="191" t="s">
        <v>362</v>
      </c>
      <c r="I58" s="200" t="s">
        <v>389</v>
      </c>
      <c r="J58" s="334" t="s">
        <v>323</v>
      </c>
      <c r="K58" s="252" t="s">
        <v>397</v>
      </c>
      <c r="L58" s="252"/>
      <c r="M58" s="197">
        <f>16200+10478.67</f>
        <v>26678.67</v>
      </c>
      <c r="N58" s="197">
        <v>0</v>
      </c>
      <c r="O58" s="197">
        <v>0</v>
      </c>
      <c r="P58" s="201">
        <v>0</v>
      </c>
    </row>
    <row r="59" spans="1:16" s="199" customFormat="1" ht="20.25" customHeight="1" x14ac:dyDescent="0.25">
      <c r="A59" s="196"/>
      <c r="B59" s="191"/>
      <c r="C59" s="455"/>
      <c r="D59" s="456"/>
      <c r="E59" s="456"/>
      <c r="F59" s="456"/>
      <c r="G59" s="457"/>
      <c r="H59" s="191" t="s">
        <v>362</v>
      </c>
      <c r="I59" s="200" t="s">
        <v>389</v>
      </c>
      <c r="J59" s="334" t="s">
        <v>447</v>
      </c>
      <c r="K59" s="252" t="s">
        <v>464</v>
      </c>
      <c r="L59" s="252"/>
      <c r="M59" s="197">
        <v>9600</v>
      </c>
      <c r="N59" s="197">
        <v>0</v>
      </c>
      <c r="O59" s="197">
        <v>0</v>
      </c>
      <c r="P59" s="201">
        <v>0</v>
      </c>
    </row>
    <row r="60" spans="1:16" s="199" customFormat="1" ht="20.25" customHeight="1" x14ac:dyDescent="0.25">
      <c r="A60" s="196"/>
      <c r="B60" s="191"/>
      <c r="C60" s="259"/>
      <c r="D60" s="260"/>
      <c r="E60" s="260"/>
      <c r="F60" s="260"/>
      <c r="G60" s="261"/>
      <c r="H60" s="191" t="s">
        <v>362</v>
      </c>
      <c r="I60" s="200" t="s">
        <v>389</v>
      </c>
      <c r="J60" s="334" t="s">
        <v>447</v>
      </c>
      <c r="K60" s="252" t="s">
        <v>465</v>
      </c>
      <c r="L60" s="252"/>
      <c r="M60" s="197">
        <f>30000+8000</f>
        <v>38000</v>
      </c>
      <c r="N60" s="197">
        <v>0</v>
      </c>
      <c r="O60" s="197">
        <v>0</v>
      </c>
      <c r="P60" s="201">
        <v>0</v>
      </c>
    </row>
    <row r="61" spans="1:16" s="199" customFormat="1" ht="20.25" customHeight="1" x14ac:dyDescent="0.25">
      <c r="A61" s="196"/>
      <c r="B61" s="191"/>
      <c r="C61" s="339"/>
      <c r="D61" s="340"/>
      <c r="E61" s="340"/>
      <c r="F61" s="340"/>
      <c r="G61" s="341"/>
      <c r="H61" s="191" t="s">
        <v>362</v>
      </c>
      <c r="I61" s="200" t="s">
        <v>389</v>
      </c>
      <c r="J61" s="334" t="s">
        <v>453</v>
      </c>
      <c r="K61" s="252" t="s">
        <v>480</v>
      </c>
      <c r="L61" s="252"/>
      <c r="M61" s="197">
        <v>896400</v>
      </c>
      <c r="N61" s="197">
        <v>0</v>
      </c>
      <c r="O61" s="197">
        <v>0</v>
      </c>
      <c r="P61" s="201">
        <v>0</v>
      </c>
    </row>
    <row r="62" spans="1:16" s="199" customFormat="1" ht="20.25" customHeight="1" x14ac:dyDescent="0.25">
      <c r="A62" s="196"/>
      <c r="B62" s="191"/>
      <c r="C62" s="344"/>
      <c r="D62" s="345"/>
      <c r="E62" s="345"/>
      <c r="F62" s="345"/>
      <c r="G62" s="346"/>
      <c r="H62" s="191" t="s">
        <v>362</v>
      </c>
      <c r="I62" s="200" t="s">
        <v>389</v>
      </c>
      <c r="J62" s="334" t="s">
        <v>481</v>
      </c>
      <c r="K62" s="252" t="s">
        <v>483</v>
      </c>
      <c r="L62" s="252"/>
      <c r="M62" s="197">
        <v>146000</v>
      </c>
      <c r="N62" s="197">
        <v>0</v>
      </c>
      <c r="O62" s="197">
        <v>0</v>
      </c>
      <c r="P62" s="201">
        <v>0</v>
      </c>
    </row>
    <row r="63" spans="1:16" s="199" customFormat="1" ht="20.25" customHeight="1" x14ac:dyDescent="0.25">
      <c r="A63" s="196"/>
      <c r="B63" s="191"/>
      <c r="C63" s="347"/>
      <c r="D63" s="348"/>
      <c r="E63" s="348"/>
      <c r="F63" s="348"/>
      <c r="G63" s="349"/>
      <c r="H63" s="191" t="s">
        <v>362</v>
      </c>
      <c r="I63" s="200" t="s">
        <v>389</v>
      </c>
      <c r="J63" s="334" t="s">
        <v>323</v>
      </c>
      <c r="K63" s="252" t="s">
        <v>484</v>
      </c>
      <c r="L63" s="252"/>
      <c r="M63" s="197">
        <v>153100</v>
      </c>
      <c r="N63" s="197">
        <v>0</v>
      </c>
      <c r="O63" s="197">
        <v>0</v>
      </c>
      <c r="P63" s="201">
        <v>0</v>
      </c>
    </row>
    <row r="64" spans="1:16" s="199" customFormat="1" ht="20.25" customHeight="1" x14ac:dyDescent="0.25">
      <c r="A64" s="196"/>
      <c r="B64" s="191"/>
      <c r="C64" s="347"/>
      <c r="D64" s="348"/>
      <c r="E64" s="348"/>
      <c r="F64" s="348"/>
      <c r="G64" s="349"/>
      <c r="H64" s="191" t="s">
        <v>362</v>
      </c>
      <c r="I64" s="200" t="s">
        <v>389</v>
      </c>
      <c r="J64" s="334" t="s">
        <v>323</v>
      </c>
      <c r="K64" s="252" t="s">
        <v>399</v>
      </c>
      <c r="L64" s="252"/>
      <c r="M64" s="193">
        <f>3141600-M17</f>
        <v>3077466.26</v>
      </c>
      <c r="N64" s="197">
        <v>0</v>
      </c>
      <c r="O64" s="197">
        <v>0</v>
      </c>
      <c r="P64" s="201">
        <v>0</v>
      </c>
    </row>
    <row r="65" spans="1:16" s="199" customFormat="1" ht="20.25" customHeight="1" x14ac:dyDescent="0.25">
      <c r="A65" s="196"/>
      <c r="B65" s="191"/>
      <c r="C65" s="347"/>
      <c r="D65" s="348"/>
      <c r="E65" s="348"/>
      <c r="F65" s="348"/>
      <c r="G65" s="349"/>
      <c r="H65" s="191" t="s">
        <v>362</v>
      </c>
      <c r="I65" s="200" t="s">
        <v>389</v>
      </c>
      <c r="J65" s="334" t="s">
        <v>323</v>
      </c>
      <c r="K65" s="252" t="s">
        <v>399</v>
      </c>
      <c r="L65" s="252"/>
      <c r="M65" s="193">
        <v>1529300</v>
      </c>
      <c r="N65" s="197">
        <v>0</v>
      </c>
      <c r="O65" s="197">
        <v>0</v>
      </c>
      <c r="P65" s="201">
        <v>0</v>
      </c>
    </row>
    <row r="66" spans="1:16" s="199" customFormat="1" ht="20.25" customHeight="1" x14ac:dyDescent="0.25">
      <c r="A66" s="196"/>
      <c r="B66" s="191"/>
      <c r="C66" s="350"/>
      <c r="D66" s="351"/>
      <c r="E66" s="351"/>
      <c r="F66" s="351"/>
      <c r="G66" s="352"/>
      <c r="H66" s="191" t="s">
        <v>362</v>
      </c>
      <c r="I66" s="200" t="s">
        <v>389</v>
      </c>
      <c r="J66" s="334" t="s">
        <v>323</v>
      </c>
      <c r="K66" s="252" t="s">
        <v>497</v>
      </c>
      <c r="L66" s="252"/>
      <c r="M66" s="193">
        <v>200000</v>
      </c>
      <c r="N66" s="197">
        <v>0</v>
      </c>
      <c r="O66" s="197">
        <v>0</v>
      </c>
      <c r="P66" s="201">
        <v>0</v>
      </c>
    </row>
    <row r="67" spans="1:16" s="199" customFormat="1" ht="20.25" customHeight="1" x14ac:dyDescent="0.25">
      <c r="A67" s="196"/>
      <c r="B67" s="191"/>
      <c r="C67" s="354"/>
      <c r="D67" s="355"/>
      <c r="E67" s="355"/>
      <c r="F67" s="355"/>
      <c r="G67" s="356"/>
      <c r="H67" s="191" t="s">
        <v>362</v>
      </c>
      <c r="I67" s="200" t="s">
        <v>389</v>
      </c>
      <c r="J67" s="334" t="s">
        <v>323</v>
      </c>
      <c r="K67" s="252" t="s">
        <v>497</v>
      </c>
      <c r="L67" s="252"/>
      <c r="M67" s="193">
        <v>100000</v>
      </c>
      <c r="N67" s="197">
        <v>0</v>
      </c>
      <c r="O67" s="197">
        <v>0</v>
      </c>
      <c r="P67" s="201">
        <v>0</v>
      </c>
    </row>
    <row r="68" spans="1:16" s="199" customFormat="1" ht="20.25" customHeight="1" x14ac:dyDescent="0.25">
      <c r="A68" s="196"/>
      <c r="B68" s="191"/>
      <c r="C68" s="354"/>
      <c r="D68" s="355"/>
      <c r="E68" s="355"/>
      <c r="F68" s="355"/>
      <c r="G68" s="356"/>
      <c r="H68" s="191" t="s">
        <v>362</v>
      </c>
      <c r="I68" s="200" t="s">
        <v>389</v>
      </c>
      <c r="J68" s="334" t="s">
        <v>323</v>
      </c>
      <c r="K68" s="252" t="s">
        <v>505</v>
      </c>
      <c r="L68" s="252"/>
      <c r="M68" s="193">
        <f>92500+12000</f>
        <v>104500</v>
      </c>
      <c r="N68" s="197">
        <v>0</v>
      </c>
      <c r="O68" s="197">
        <v>0</v>
      </c>
      <c r="P68" s="201">
        <v>0</v>
      </c>
    </row>
    <row r="69" spans="1:16" s="199" customFormat="1" ht="20.25" customHeight="1" x14ac:dyDescent="0.25">
      <c r="A69" s="196"/>
      <c r="B69" s="191"/>
      <c r="C69" s="357"/>
      <c r="D69" s="358"/>
      <c r="E69" s="358"/>
      <c r="F69" s="358"/>
      <c r="G69" s="359"/>
      <c r="H69" s="191" t="s">
        <v>362</v>
      </c>
      <c r="I69" s="200" t="s">
        <v>389</v>
      </c>
      <c r="J69" s="334" t="s">
        <v>323</v>
      </c>
      <c r="K69" s="252" t="s">
        <v>506</v>
      </c>
      <c r="L69" s="252"/>
      <c r="M69" s="193">
        <f>75000</f>
        <v>75000</v>
      </c>
      <c r="N69" s="197">
        <v>0</v>
      </c>
      <c r="O69" s="197">
        <v>0</v>
      </c>
      <c r="P69" s="197">
        <v>0</v>
      </c>
    </row>
    <row r="70" spans="1:16" s="199" customFormat="1" ht="20.25" customHeight="1" x14ac:dyDescent="0.25">
      <c r="A70" s="196"/>
      <c r="B70" s="191"/>
      <c r="C70" s="360"/>
      <c r="D70" s="361"/>
      <c r="E70" s="361"/>
      <c r="F70" s="361"/>
      <c r="G70" s="362"/>
      <c r="H70" s="191" t="s">
        <v>362</v>
      </c>
      <c r="I70" s="200" t="s">
        <v>389</v>
      </c>
      <c r="J70" s="334" t="s">
        <v>323</v>
      </c>
      <c r="K70" s="252" t="s">
        <v>512</v>
      </c>
      <c r="L70" s="252"/>
      <c r="M70" s="193">
        <v>800000</v>
      </c>
      <c r="N70" s="197">
        <v>0</v>
      </c>
      <c r="O70" s="197">
        <v>0</v>
      </c>
      <c r="P70" s="197">
        <v>0</v>
      </c>
    </row>
    <row r="71" spans="1:16" s="199" customFormat="1" ht="20.25" customHeight="1" x14ac:dyDescent="0.25">
      <c r="A71" s="196"/>
      <c r="B71" s="191"/>
      <c r="C71" s="360"/>
      <c r="D71" s="361"/>
      <c r="E71" s="361"/>
      <c r="F71" s="361"/>
      <c r="G71" s="362"/>
      <c r="H71" s="191" t="s">
        <v>362</v>
      </c>
      <c r="I71" s="200" t="s">
        <v>389</v>
      </c>
      <c r="J71" s="334" t="s">
        <v>323</v>
      </c>
      <c r="K71" s="252" t="s">
        <v>506</v>
      </c>
      <c r="L71" s="252"/>
      <c r="M71" s="193">
        <v>600000</v>
      </c>
      <c r="N71" s="197">
        <v>0</v>
      </c>
      <c r="O71" s="197">
        <v>0</v>
      </c>
      <c r="P71" s="197">
        <v>0</v>
      </c>
    </row>
    <row r="72" spans="1:16" s="199" customFormat="1" ht="20.25" customHeight="1" x14ac:dyDescent="0.25">
      <c r="A72" s="196"/>
      <c r="B72" s="191"/>
      <c r="C72" s="455"/>
      <c r="D72" s="456"/>
      <c r="E72" s="456"/>
      <c r="F72" s="456"/>
      <c r="G72" s="457"/>
      <c r="H72" s="191" t="s">
        <v>364</v>
      </c>
      <c r="I72" s="200" t="s">
        <v>428</v>
      </c>
      <c r="J72" s="200"/>
      <c r="K72" s="252"/>
      <c r="L72" s="252"/>
      <c r="M72" s="197">
        <v>0</v>
      </c>
      <c r="N72" s="197">
        <f>SUM(N73:N92)</f>
        <v>7607100</v>
      </c>
      <c r="O72" s="197">
        <v>0</v>
      </c>
      <c r="P72" s="201">
        <v>0</v>
      </c>
    </row>
    <row r="73" spans="1:16" s="199" customFormat="1" ht="20.25" customHeight="1" x14ac:dyDescent="0.25">
      <c r="A73" s="196"/>
      <c r="B73" s="191"/>
      <c r="C73" s="455"/>
      <c r="D73" s="456"/>
      <c r="E73" s="456"/>
      <c r="F73" s="456"/>
      <c r="G73" s="457"/>
      <c r="H73" s="191" t="s">
        <v>364</v>
      </c>
      <c r="I73" s="200" t="s">
        <v>428</v>
      </c>
      <c r="J73" s="334" t="s">
        <v>323</v>
      </c>
      <c r="K73" s="252" t="s">
        <v>390</v>
      </c>
      <c r="L73" s="252"/>
      <c r="M73" s="197">
        <v>0</v>
      </c>
      <c r="N73" s="197">
        <v>10000</v>
      </c>
      <c r="O73" s="197">
        <v>0</v>
      </c>
      <c r="P73" s="201">
        <v>0</v>
      </c>
    </row>
    <row r="74" spans="1:16" s="199" customFormat="1" ht="20.25" customHeight="1" x14ac:dyDescent="0.25">
      <c r="A74" s="196"/>
      <c r="B74" s="191"/>
      <c r="C74" s="248"/>
      <c r="D74" s="250"/>
      <c r="E74" s="250"/>
      <c r="F74" s="250"/>
      <c r="G74" s="251"/>
      <c r="H74" s="191" t="s">
        <v>364</v>
      </c>
      <c r="I74" s="200" t="s">
        <v>428</v>
      </c>
      <c r="J74" s="334" t="s">
        <v>323</v>
      </c>
      <c r="K74" s="252" t="s">
        <v>390</v>
      </c>
      <c r="L74" s="252"/>
      <c r="M74" s="197">
        <v>0</v>
      </c>
      <c r="N74" s="197">
        <v>38000</v>
      </c>
      <c r="O74" s="197">
        <v>0</v>
      </c>
      <c r="P74" s="201">
        <v>0</v>
      </c>
    </row>
    <row r="75" spans="1:16" s="199" customFormat="1" ht="20.25" customHeight="1" x14ac:dyDescent="0.25">
      <c r="A75" s="196"/>
      <c r="B75" s="191"/>
      <c r="C75" s="248"/>
      <c r="D75" s="250"/>
      <c r="E75" s="250"/>
      <c r="F75" s="250"/>
      <c r="G75" s="251"/>
      <c r="H75" s="191" t="s">
        <v>364</v>
      </c>
      <c r="I75" s="200" t="s">
        <v>428</v>
      </c>
      <c r="J75" s="334" t="s">
        <v>323</v>
      </c>
      <c r="K75" s="252" t="s">
        <v>399</v>
      </c>
      <c r="L75" s="252"/>
      <c r="M75" s="197">
        <v>0</v>
      </c>
      <c r="N75" s="197">
        <v>132000</v>
      </c>
      <c r="O75" s="197">
        <v>0</v>
      </c>
      <c r="P75" s="201">
        <v>0</v>
      </c>
    </row>
    <row r="76" spans="1:16" s="199" customFormat="1" ht="20.25" customHeight="1" x14ac:dyDescent="0.25">
      <c r="A76" s="196"/>
      <c r="B76" s="191"/>
      <c r="C76" s="248"/>
      <c r="D76" s="250"/>
      <c r="E76" s="250"/>
      <c r="F76" s="250"/>
      <c r="G76" s="251"/>
      <c r="H76" s="191" t="s">
        <v>364</v>
      </c>
      <c r="I76" s="200" t="s">
        <v>428</v>
      </c>
      <c r="J76" s="334" t="s">
        <v>323</v>
      </c>
      <c r="K76" s="252" t="s">
        <v>399</v>
      </c>
      <c r="L76" s="252"/>
      <c r="M76" s="197">
        <v>0</v>
      </c>
      <c r="N76" s="197">
        <v>3364700</v>
      </c>
      <c r="O76" s="197">
        <v>0</v>
      </c>
      <c r="P76" s="201">
        <v>0</v>
      </c>
    </row>
    <row r="77" spans="1:16" s="199" customFormat="1" ht="20.25" customHeight="1" x14ac:dyDescent="0.25">
      <c r="A77" s="196"/>
      <c r="B77" s="191"/>
      <c r="C77" s="285"/>
      <c r="D77" s="286"/>
      <c r="E77" s="286"/>
      <c r="F77" s="286"/>
      <c r="G77" s="287"/>
      <c r="H77" s="191" t="s">
        <v>364</v>
      </c>
      <c r="I77" s="200" t="s">
        <v>428</v>
      </c>
      <c r="J77" s="334" t="s">
        <v>323</v>
      </c>
      <c r="K77" s="252" t="s">
        <v>399</v>
      </c>
      <c r="L77" s="252"/>
      <c r="M77" s="197">
        <v>0</v>
      </c>
      <c r="N77" s="197">
        <v>1613400</v>
      </c>
      <c r="O77" s="197">
        <v>0</v>
      </c>
      <c r="P77" s="201">
        <v>0</v>
      </c>
    </row>
    <row r="78" spans="1:16" s="199" customFormat="1" ht="20.25" customHeight="1" x14ac:dyDescent="0.25">
      <c r="A78" s="196"/>
      <c r="B78" s="191"/>
      <c r="C78" s="285"/>
      <c r="D78" s="286"/>
      <c r="E78" s="286"/>
      <c r="F78" s="286"/>
      <c r="G78" s="287"/>
      <c r="H78" s="191" t="s">
        <v>364</v>
      </c>
      <c r="I78" s="200" t="s">
        <v>428</v>
      </c>
      <c r="J78" s="334" t="s">
        <v>323</v>
      </c>
      <c r="K78" s="252" t="s">
        <v>391</v>
      </c>
      <c r="L78" s="252"/>
      <c r="M78" s="197">
        <v>0</v>
      </c>
      <c r="N78" s="197">
        <v>354800</v>
      </c>
      <c r="O78" s="197">
        <v>0</v>
      </c>
      <c r="P78" s="201">
        <v>0</v>
      </c>
    </row>
    <row r="79" spans="1:16" s="199" customFormat="1" ht="20.25" customHeight="1" x14ac:dyDescent="0.25">
      <c r="A79" s="196"/>
      <c r="B79" s="191"/>
      <c r="C79" s="285"/>
      <c r="D79" s="286"/>
      <c r="E79" s="286"/>
      <c r="F79" s="286"/>
      <c r="G79" s="287"/>
      <c r="H79" s="191" t="s">
        <v>364</v>
      </c>
      <c r="I79" s="200" t="s">
        <v>428</v>
      </c>
      <c r="J79" s="334" t="s">
        <v>323</v>
      </c>
      <c r="K79" s="252" t="s">
        <v>391</v>
      </c>
      <c r="L79" s="252"/>
      <c r="M79" s="197">
        <v>0</v>
      </c>
      <c r="N79" s="197">
        <v>97300</v>
      </c>
      <c r="O79" s="197">
        <v>0</v>
      </c>
      <c r="P79" s="201">
        <v>0</v>
      </c>
    </row>
    <row r="80" spans="1:16" s="199" customFormat="1" ht="20.25" customHeight="1" x14ac:dyDescent="0.25">
      <c r="A80" s="196"/>
      <c r="B80" s="191"/>
      <c r="C80" s="248"/>
      <c r="D80" s="250"/>
      <c r="E80" s="250"/>
      <c r="F80" s="250"/>
      <c r="G80" s="251"/>
      <c r="H80" s="191" t="s">
        <v>364</v>
      </c>
      <c r="I80" s="200" t="s">
        <v>428</v>
      </c>
      <c r="J80" s="334" t="s">
        <v>323</v>
      </c>
      <c r="K80" s="252" t="s">
        <v>392</v>
      </c>
      <c r="L80" s="252"/>
      <c r="M80" s="197">
        <v>0</v>
      </c>
      <c r="N80" s="197">
        <v>6800</v>
      </c>
      <c r="O80" s="197">
        <v>0</v>
      </c>
      <c r="P80" s="201">
        <v>0</v>
      </c>
    </row>
    <row r="81" spans="1:16" s="199" customFormat="1" ht="20.25" customHeight="1" x14ac:dyDescent="0.25">
      <c r="A81" s="196"/>
      <c r="B81" s="191"/>
      <c r="C81" s="248"/>
      <c r="D81" s="250"/>
      <c r="E81" s="250"/>
      <c r="F81" s="250"/>
      <c r="G81" s="251"/>
      <c r="H81" s="191" t="s">
        <v>364</v>
      </c>
      <c r="I81" s="200" t="s">
        <v>428</v>
      </c>
      <c r="J81" s="334" t="s">
        <v>323</v>
      </c>
      <c r="K81" s="252" t="s">
        <v>393</v>
      </c>
      <c r="L81" s="252"/>
      <c r="M81" s="197">
        <v>0</v>
      </c>
      <c r="N81" s="197">
        <v>180000</v>
      </c>
      <c r="O81" s="197">
        <v>0</v>
      </c>
      <c r="P81" s="201">
        <v>0</v>
      </c>
    </row>
    <row r="82" spans="1:16" s="199" customFormat="1" ht="20.25" customHeight="1" x14ac:dyDescent="0.25">
      <c r="A82" s="196"/>
      <c r="B82" s="191"/>
      <c r="C82" s="248"/>
      <c r="D82" s="250"/>
      <c r="E82" s="250"/>
      <c r="F82" s="250"/>
      <c r="G82" s="251"/>
      <c r="H82" s="191" t="s">
        <v>364</v>
      </c>
      <c r="I82" s="200" t="s">
        <v>428</v>
      </c>
      <c r="J82" s="334" t="s">
        <v>323</v>
      </c>
      <c r="K82" s="252" t="s">
        <v>393</v>
      </c>
      <c r="L82" s="252"/>
      <c r="M82" s="197">
        <v>0</v>
      </c>
      <c r="N82" s="197">
        <v>100000</v>
      </c>
      <c r="O82" s="197">
        <v>0</v>
      </c>
      <c r="P82" s="201">
        <v>0</v>
      </c>
    </row>
    <row r="83" spans="1:16" s="199" customFormat="1" ht="20.25" customHeight="1" x14ac:dyDescent="0.25">
      <c r="A83" s="196"/>
      <c r="B83" s="191"/>
      <c r="C83" s="248"/>
      <c r="D83" s="250"/>
      <c r="E83" s="250"/>
      <c r="F83" s="250"/>
      <c r="G83" s="251"/>
      <c r="H83" s="191" t="s">
        <v>364</v>
      </c>
      <c r="I83" s="200" t="s">
        <v>428</v>
      </c>
      <c r="J83" s="334" t="s">
        <v>323</v>
      </c>
      <c r="K83" s="252" t="s">
        <v>461</v>
      </c>
      <c r="L83" s="252"/>
      <c r="M83" s="197">
        <v>0</v>
      </c>
      <c r="N83" s="197">
        <v>69200</v>
      </c>
      <c r="O83" s="197">
        <v>0</v>
      </c>
      <c r="P83" s="201">
        <v>0</v>
      </c>
    </row>
    <row r="84" spans="1:16" s="199" customFormat="1" ht="20.25" customHeight="1" x14ac:dyDescent="0.25">
      <c r="A84" s="196"/>
      <c r="B84" s="191"/>
      <c r="C84" s="248"/>
      <c r="D84" s="250"/>
      <c r="E84" s="250"/>
      <c r="F84" s="250"/>
      <c r="G84" s="251"/>
      <c r="H84" s="191" t="s">
        <v>364</v>
      </c>
      <c r="I84" s="200" t="s">
        <v>428</v>
      </c>
      <c r="J84" s="334" t="s">
        <v>323</v>
      </c>
      <c r="K84" s="252" t="s">
        <v>394</v>
      </c>
      <c r="L84" s="252"/>
      <c r="M84" s="197">
        <v>0</v>
      </c>
      <c r="N84" s="197">
        <v>200000</v>
      </c>
      <c r="O84" s="197">
        <v>0</v>
      </c>
      <c r="P84" s="201">
        <v>0</v>
      </c>
    </row>
    <row r="85" spans="1:16" s="199" customFormat="1" ht="20.25" customHeight="1" x14ac:dyDescent="0.25">
      <c r="A85" s="196"/>
      <c r="B85" s="191"/>
      <c r="C85" s="248"/>
      <c r="D85" s="250"/>
      <c r="E85" s="250"/>
      <c r="F85" s="250"/>
      <c r="G85" s="251"/>
      <c r="H85" s="191" t="s">
        <v>364</v>
      </c>
      <c r="I85" s="200" t="s">
        <v>428</v>
      </c>
      <c r="J85" s="334" t="s">
        <v>323</v>
      </c>
      <c r="K85" s="252" t="s">
        <v>394</v>
      </c>
      <c r="L85" s="252"/>
      <c r="M85" s="197">
        <v>0</v>
      </c>
      <c r="N85" s="197">
        <v>100000</v>
      </c>
      <c r="O85" s="197">
        <v>0</v>
      </c>
      <c r="P85" s="201">
        <v>0</v>
      </c>
    </row>
    <row r="86" spans="1:16" s="199" customFormat="1" ht="20.25" customHeight="1" x14ac:dyDescent="0.25">
      <c r="A86" s="196"/>
      <c r="B86" s="191"/>
      <c r="C86" s="248"/>
      <c r="D86" s="250"/>
      <c r="E86" s="250"/>
      <c r="F86" s="250"/>
      <c r="G86" s="251"/>
      <c r="H86" s="191" t="s">
        <v>364</v>
      </c>
      <c r="I86" s="200" t="s">
        <v>428</v>
      </c>
      <c r="J86" s="334" t="s">
        <v>323</v>
      </c>
      <c r="K86" s="252" t="s">
        <v>460</v>
      </c>
      <c r="L86" s="252"/>
      <c r="M86" s="197">
        <v>0</v>
      </c>
      <c r="N86" s="197">
        <v>135000</v>
      </c>
      <c r="O86" s="197">
        <v>0</v>
      </c>
      <c r="P86" s="201">
        <v>0</v>
      </c>
    </row>
    <row r="87" spans="1:16" s="199" customFormat="1" ht="20.25" customHeight="1" x14ac:dyDescent="0.25">
      <c r="A87" s="196"/>
      <c r="B87" s="191"/>
      <c r="C87" s="248"/>
      <c r="D87" s="250"/>
      <c r="E87" s="250"/>
      <c r="F87" s="250"/>
      <c r="G87" s="251"/>
      <c r="H87" s="191" t="s">
        <v>364</v>
      </c>
      <c r="I87" s="200" t="s">
        <v>428</v>
      </c>
      <c r="J87" s="334" t="s">
        <v>323</v>
      </c>
      <c r="K87" s="252" t="s">
        <v>395</v>
      </c>
      <c r="L87" s="252"/>
      <c r="M87" s="197">
        <v>0</v>
      </c>
      <c r="N87" s="197">
        <v>199200</v>
      </c>
      <c r="O87" s="197">
        <v>0</v>
      </c>
      <c r="P87" s="201">
        <v>0</v>
      </c>
    </row>
    <row r="88" spans="1:16" s="199" customFormat="1" ht="20.25" customHeight="1" x14ac:dyDescent="0.25">
      <c r="A88" s="196"/>
      <c r="B88" s="191"/>
      <c r="C88" s="248"/>
      <c r="D88" s="250"/>
      <c r="E88" s="250"/>
      <c r="F88" s="250"/>
      <c r="G88" s="251"/>
      <c r="H88" s="191" t="s">
        <v>364</v>
      </c>
      <c r="I88" s="200" t="s">
        <v>428</v>
      </c>
      <c r="J88" s="334" t="s">
        <v>447</v>
      </c>
      <c r="K88" s="252" t="s">
        <v>469</v>
      </c>
      <c r="L88" s="252"/>
      <c r="M88" s="197">
        <v>0</v>
      </c>
      <c r="N88" s="197">
        <v>946900</v>
      </c>
      <c r="O88" s="197">
        <v>0</v>
      </c>
      <c r="P88" s="201">
        <v>0</v>
      </c>
    </row>
    <row r="89" spans="1:16" s="199" customFormat="1" ht="20.25" customHeight="1" x14ac:dyDescent="0.25">
      <c r="A89" s="196"/>
      <c r="B89" s="191"/>
      <c r="C89" s="248"/>
      <c r="D89" s="250"/>
      <c r="E89" s="250"/>
      <c r="F89" s="250"/>
      <c r="G89" s="251"/>
      <c r="H89" s="191" t="s">
        <v>364</v>
      </c>
      <c r="I89" s="200" t="s">
        <v>428</v>
      </c>
      <c r="J89" s="334" t="s">
        <v>323</v>
      </c>
      <c r="K89" s="252" t="s">
        <v>397</v>
      </c>
      <c r="L89" s="252"/>
      <c r="M89" s="197">
        <v>0</v>
      </c>
      <c r="N89" s="197">
        <v>4000</v>
      </c>
      <c r="O89" s="197">
        <v>0</v>
      </c>
      <c r="P89" s="201">
        <v>0</v>
      </c>
    </row>
    <row r="90" spans="1:16" s="199" customFormat="1" ht="20.25" customHeight="1" x14ac:dyDescent="0.25">
      <c r="A90" s="196"/>
      <c r="B90" s="191"/>
      <c r="C90" s="248"/>
      <c r="D90" s="250"/>
      <c r="E90" s="250"/>
      <c r="F90" s="250"/>
      <c r="G90" s="251"/>
      <c r="H90" s="191" t="s">
        <v>364</v>
      </c>
      <c r="I90" s="200" t="s">
        <v>428</v>
      </c>
      <c r="J90" s="334" t="s">
        <v>323</v>
      </c>
      <c r="K90" s="252" t="s">
        <v>397</v>
      </c>
      <c r="L90" s="252"/>
      <c r="M90" s="197">
        <v>0</v>
      </c>
      <c r="N90" s="197">
        <v>16200</v>
      </c>
      <c r="O90" s="197">
        <v>0</v>
      </c>
      <c r="P90" s="201">
        <v>0</v>
      </c>
    </row>
    <row r="91" spans="1:16" s="199" customFormat="1" ht="20.25" customHeight="1" x14ac:dyDescent="0.25">
      <c r="A91" s="196"/>
      <c r="B91" s="191"/>
      <c r="C91" s="285"/>
      <c r="D91" s="286"/>
      <c r="E91" s="286"/>
      <c r="F91" s="286"/>
      <c r="G91" s="287"/>
      <c r="H91" s="191" t="s">
        <v>364</v>
      </c>
      <c r="I91" s="200" t="s">
        <v>428</v>
      </c>
      <c r="J91" s="334" t="s">
        <v>447</v>
      </c>
      <c r="K91" s="252" t="s">
        <v>470</v>
      </c>
      <c r="L91" s="252"/>
      <c r="M91" s="197">
        <v>0</v>
      </c>
      <c r="N91" s="197">
        <v>9600</v>
      </c>
      <c r="O91" s="197">
        <v>0</v>
      </c>
      <c r="P91" s="201">
        <v>0</v>
      </c>
    </row>
    <row r="92" spans="1:16" s="199" customFormat="1" ht="20.25" customHeight="1" x14ac:dyDescent="0.25">
      <c r="A92" s="196"/>
      <c r="B92" s="191"/>
      <c r="C92" s="248"/>
      <c r="D92" s="250"/>
      <c r="E92" s="250"/>
      <c r="F92" s="250"/>
      <c r="G92" s="251"/>
      <c r="H92" s="191" t="s">
        <v>364</v>
      </c>
      <c r="I92" s="200" t="s">
        <v>428</v>
      </c>
      <c r="J92" s="334" t="s">
        <v>323</v>
      </c>
      <c r="K92" s="252" t="s">
        <v>398</v>
      </c>
      <c r="L92" s="252"/>
      <c r="M92" s="197">
        <v>0</v>
      </c>
      <c r="N92" s="197">
        <v>30000</v>
      </c>
      <c r="O92" s="197">
        <v>0</v>
      </c>
      <c r="P92" s="201">
        <v>0</v>
      </c>
    </row>
    <row r="93" spans="1:16" s="199" customFormat="1" ht="20.25" customHeight="1" x14ac:dyDescent="0.25">
      <c r="A93" s="196"/>
      <c r="B93" s="191"/>
      <c r="C93" s="459"/>
      <c r="D93" s="459"/>
      <c r="E93" s="459"/>
      <c r="F93" s="459"/>
      <c r="G93" s="459"/>
      <c r="H93" s="191" t="s">
        <v>366</v>
      </c>
      <c r="I93" s="200" t="s">
        <v>471</v>
      </c>
      <c r="J93" s="200"/>
      <c r="K93" s="252"/>
      <c r="L93" s="252"/>
      <c r="M93" s="197">
        <v>0</v>
      </c>
      <c r="N93" s="197">
        <v>0</v>
      </c>
      <c r="O93" s="197">
        <f>SUM(O94:O114)</f>
        <v>7834200</v>
      </c>
      <c r="P93" s="197">
        <v>0</v>
      </c>
    </row>
    <row r="94" spans="1:16" s="199" customFormat="1" ht="20.25" customHeight="1" x14ac:dyDescent="0.25">
      <c r="A94" s="196"/>
      <c r="B94" s="191"/>
      <c r="C94" s="459"/>
      <c r="D94" s="459"/>
      <c r="E94" s="459"/>
      <c r="F94" s="459"/>
      <c r="G94" s="459"/>
      <c r="H94" s="191" t="s">
        <v>366</v>
      </c>
      <c r="I94" s="200" t="s">
        <v>471</v>
      </c>
      <c r="J94" s="334" t="s">
        <v>323</v>
      </c>
      <c r="K94" s="252" t="s">
        <v>390</v>
      </c>
      <c r="L94" s="252"/>
      <c r="M94" s="197">
        <v>0</v>
      </c>
      <c r="N94" s="197">
        <v>0</v>
      </c>
      <c r="O94" s="197">
        <v>10000</v>
      </c>
      <c r="P94" s="197">
        <v>0</v>
      </c>
    </row>
    <row r="95" spans="1:16" s="199" customFormat="1" ht="20.25" customHeight="1" x14ac:dyDescent="0.25">
      <c r="A95" s="196"/>
      <c r="B95" s="191"/>
      <c r="C95" s="459"/>
      <c r="D95" s="459"/>
      <c r="E95" s="459"/>
      <c r="F95" s="459"/>
      <c r="G95" s="459"/>
      <c r="H95" s="191" t="s">
        <v>366</v>
      </c>
      <c r="I95" s="200" t="s">
        <v>471</v>
      </c>
      <c r="J95" s="334" t="s">
        <v>323</v>
      </c>
      <c r="K95" s="252" t="s">
        <v>390</v>
      </c>
      <c r="L95" s="252"/>
      <c r="M95" s="197">
        <v>0</v>
      </c>
      <c r="N95" s="197">
        <v>0</v>
      </c>
      <c r="O95" s="197">
        <v>38000</v>
      </c>
      <c r="P95" s="197">
        <v>0</v>
      </c>
    </row>
    <row r="96" spans="1:16" s="199" customFormat="1" ht="20.25" customHeight="1" x14ac:dyDescent="0.25">
      <c r="A96" s="196"/>
      <c r="B96" s="191"/>
      <c r="C96" s="459"/>
      <c r="D96" s="459"/>
      <c r="E96" s="459"/>
      <c r="F96" s="459"/>
      <c r="G96" s="459"/>
      <c r="H96" s="191" t="s">
        <v>366</v>
      </c>
      <c r="I96" s="200" t="s">
        <v>471</v>
      </c>
      <c r="J96" s="334" t="s">
        <v>323</v>
      </c>
      <c r="K96" s="252" t="s">
        <v>399</v>
      </c>
      <c r="L96" s="252"/>
      <c r="M96" s="197">
        <v>0</v>
      </c>
      <c r="N96" s="197">
        <v>0</v>
      </c>
      <c r="O96" s="197">
        <v>132000</v>
      </c>
      <c r="P96" s="197">
        <v>0</v>
      </c>
    </row>
    <row r="97" spans="1:16" s="199" customFormat="1" ht="20.25" customHeight="1" x14ac:dyDescent="0.25">
      <c r="A97" s="196"/>
      <c r="B97" s="191"/>
      <c r="C97" s="459"/>
      <c r="D97" s="459"/>
      <c r="E97" s="459"/>
      <c r="F97" s="459"/>
      <c r="G97" s="459"/>
      <c r="H97" s="191" t="s">
        <v>366</v>
      </c>
      <c r="I97" s="200" t="s">
        <v>471</v>
      </c>
      <c r="J97" s="334" t="s">
        <v>323</v>
      </c>
      <c r="K97" s="252" t="s">
        <v>399</v>
      </c>
      <c r="L97" s="252"/>
      <c r="M97" s="197">
        <v>0</v>
      </c>
      <c r="N97" s="197">
        <v>0</v>
      </c>
      <c r="O97" s="197">
        <v>3509400</v>
      </c>
      <c r="P97" s="197">
        <v>0</v>
      </c>
    </row>
    <row r="98" spans="1:16" s="199" customFormat="1" ht="20.25" customHeight="1" x14ac:dyDescent="0.25">
      <c r="A98" s="196"/>
      <c r="B98" s="191"/>
      <c r="C98" s="459"/>
      <c r="D98" s="459"/>
      <c r="E98" s="459"/>
      <c r="F98" s="459"/>
      <c r="G98" s="459"/>
      <c r="H98" s="191" t="s">
        <v>366</v>
      </c>
      <c r="I98" s="200" t="s">
        <v>471</v>
      </c>
      <c r="J98" s="334" t="s">
        <v>323</v>
      </c>
      <c r="K98" s="252" t="s">
        <v>399</v>
      </c>
      <c r="L98" s="252"/>
      <c r="M98" s="197">
        <v>0</v>
      </c>
      <c r="N98" s="197">
        <v>0</v>
      </c>
      <c r="O98" s="197">
        <v>1676400</v>
      </c>
      <c r="P98" s="197">
        <v>0</v>
      </c>
    </row>
    <row r="99" spans="1:16" s="199" customFormat="1" ht="20.25" customHeight="1" x14ac:dyDescent="0.25">
      <c r="A99" s="196"/>
      <c r="B99" s="191"/>
      <c r="C99" s="459"/>
      <c r="D99" s="459"/>
      <c r="E99" s="459"/>
      <c r="F99" s="459"/>
      <c r="G99" s="459"/>
      <c r="H99" s="191" t="s">
        <v>366</v>
      </c>
      <c r="I99" s="200" t="s">
        <v>471</v>
      </c>
      <c r="J99" s="334" t="s">
        <v>323</v>
      </c>
      <c r="K99" s="252" t="s">
        <v>391</v>
      </c>
      <c r="L99" s="252"/>
      <c r="M99" s="197">
        <v>0</v>
      </c>
      <c r="N99" s="197">
        <v>0</v>
      </c>
      <c r="O99" s="197">
        <v>369800</v>
      </c>
      <c r="P99" s="197">
        <v>0</v>
      </c>
    </row>
    <row r="100" spans="1:16" s="199" customFormat="1" ht="20.25" customHeight="1" x14ac:dyDescent="0.25">
      <c r="A100" s="196"/>
      <c r="B100" s="191"/>
      <c r="C100" s="459"/>
      <c r="D100" s="459"/>
      <c r="E100" s="459"/>
      <c r="F100" s="459"/>
      <c r="G100" s="459"/>
      <c r="H100" s="191" t="s">
        <v>366</v>
      </c>
      <c r="I100" s="200" t="s">
        <v>471</v>
      </c>
      <c r="J100" s="334" t="s">
        <v>323</v>
      </c>
      <c r="K100" s="252" t="s">
        <v>391</v>
      </c>
      <c r="L100" s="252"/>
      <c r="M100" s="197">
        <v>0</v>
      </c>
      <c r="N100" s="197">
        <v>0</v>
      </c>
      <c r="O100" s="197">
        <v>101200</v>
      </c>
      <c r="P100" s="197">
        <v>0</v>
      </c>
    </row>
    <row r="101" spans="1:16" s="199" customFormat="1" ht="20.25" customHeight="1" x14ac:dyDescent="0.25">
      <c r="A101" s="196"/>
      <c r="B101" s="191"/>
      <c r="C101" s="459"/>
      <c r="D101" s="459"/>
      <c r="E101" s="459"/>
      <c r="F101" s="459"/>
      <c r="G101" s="459"/>
      <c r="H101" s="191" t="s">
        <v>366</v>
      </c>
      <c r="I101" s="200" t="s">
        <v>471</v>
      </c>
      <c r="J101" s="334" t="s">
        <v>323</v>
      </c>
      <c r="K101" s="252" t="s">
        <v>392</v>
      </c>
      <c r="L101" s="252"/>
      <c r="M101" s="197">
        <v>0</v>
      </c>
      <c r="N101" s="197">
        <v>0</v>
      </c>
      <c r="O101" s="197">
        <v>6800</v>
      </c>
      <c r="P101" s="197">
        <v>0</v>
      </c>
    </row>
    <row r="102" spans="1:16" s="199" customFormat="1" ht="20.25" customHeight="1" x14ac:dyDescent="0.25">
      <c r="A102" s="196"/>
      <c r="B102" s="191"/>
      <c r="C102" s="459"/>
      <c r="D102" s="459"/>
      <c r="E102" s="459"/>
      <c r="F102" s="459"/>
      <c r="G102" s="459"/>
      <c r="H102" s="191" t="s">
        <v>366</v>
      </c>
      <c r="I102" s="200" t="s">
        <v>471</v>
      </c>
      <c r="J102" s="334" t="s">
        <v>323</v>
      </c>
      <c r="K102" s="252" t="s">
        <v>393</v>
      </c>
      <c r="L102" s="252"/>
      <c r="M102" s="197">
        <v>0</v>
      </c>
      <c r="N102" s="197">
        <v>0</v>
      </c>
      <c r="O102" s="197">
        <v>180000</v>
      </c>
      <c r="P102" s="197">
        <v>0</v>
      </c>
    </row>
    <row r="103" spans="1:16" s="199" customFormat="1" ht="20.25" customHeight="1" x14ac:dyDescent="0.25">
      <c r="A103" s="196"/>
      <c r="B103" s="191"/>
      <c r="C103" s="459"/>
      <c r="D103" s="459"/>
      <c r="E103" s="459"/>
      <c r="F103" s="459"/>
      <c r="G103" s="459"/>
      <c r="H103" s="191" t="s">
        <v>366</v>
      </c>
      <c r="I103" s="200" t="s">
        <v>471</v>
      </c>
      <c r="J103" s="334" t="s">
        <v>323</v>
      </c>
      <c r="K103" s="252" t="s">
        <v>393</v>
      </c>
      <c r="L103" s="252"/>
      <c r="M103" s="197">
        <v>0</v>
      </c>
      <c r="N103" s="197">
        <v>0</v>
      </c>
      <c r="O103" s="197">
        <v>100000</v>
      </c>
      <c r="P103" s="197">
        <v>0</v>
      </c>
    </row>
    <row r="104" spans="1:16" s="199" customFormat="1" ht="20.25" customHeight="1" x14ac:dyDescent="0.25">
      <c r="A104" s="196"/>
      <c r="B104" s="191"/>
      <c r="C104" s="459"/>
      <c r="D104" s="459"/>
      <c r="E104" s="459"/>
      <c r="F104" s="459"/>
      <c r="G104" s="459"/>
      <c r="H104" s="191" t="s">
        <v>366</v>
      </c>
      <c r="I104" s="200" t="s">
        <v>471</v>
      </c>
      <c r="J104" s="334" t="s">
        <v>323</v>
      </c>
      <c r="K104" s="252" t="s">
        <v>429</v>
      </c>
      <c r="L104" s="252"/>
      <c r="M104" s="197">
        <v>0</v>
      </c>
      <c r="N104" s="197">
        <v>0</v>
      </c>
      <c r="O104" s="197">
        <v>69200</v>
      </c>
      <c r="P104" s="197">
        <v>0</v>
      </c>
    </row>
    <row r="105" spans="1:16" s="199" customFormat="1" ht="20.25" customHeight="1" x14ac:dyDescent="0.25">
      <c r="A105" s="196"/>
      <c r="B105" s="191"/>
      <c r="C105" s="459"/>
      <c r="D105" s="459"/>
      <c r="E105" s="459"/>
      <c r="F105" s="459"/>
      <c r="G105" s="459"/>
      <c r="H105" s="191" t="s">
        <v>366</v>
      </c>
      <c r="I105" s="200" t="s">
        <v>471</v>
      </c>
      <c r="J105" s="334" t="s">
        <v>323</v>
      </c>
      <c r="K105" s="252" t="s">
        <v>394</v>
      </c>
      <c r="L105" s="252"/>
      <c r="M105" s="197">
        <v>0</v>
      </c>
      <c r="N105" s="197">
        <v>0</v>
      </c>
      <c r="O105" s="197">
        <v>200000</v>
      </c>
      <c r="P105" s="197">
        <v>0</v>
      </c>
    </row>
    <row r="106" spans="1:16" s="199" customFormat="1" ht="20.25" customHeight="1" x14ac:dyDescent="0.25">
      <c r="A106" s="196"/>
      <c r="B106" s="191"/>
      <c r="C106" s="459"/>
      <c r="D106" s="459"/>
      <c r="E106" s="459"/>
      <c r="F106" s="459"/>
      <c r="G106" s="459"/>
      <c r="H106" s="191" t="s">
        <v>366</v>
      </c>
      <c r="I106" s="200" t="s">
        <v>471</v>
      </c>
      <c r="J106" s="334" t="s">
        <v>323</v>
      </c>
      <c r="K106" s="252" t="s">
        <v>394</v>
      </c>
      <c r="L106" s="252"/>
      <c r="M106" s="197">
        <v>0</v>
      </c>
      <c r="N106" s="197">
        <v>0</v>
      </c>
      <c r="O106" s="197">
        <v>100000</v>
      </c>
      <c r="P106" s="197">
        <v>0</v>
      </c>
    </row>
    <row r="107" spans="1:16" s="199" customFormat="1" ht="20.25" customHeight="1" x14ac:dyDescent="0.25">
      <c r="A107" s="196"/>
      <c r="B107" s="191"/>
      <c r="C107" s="459"/>
      <c r="D107" s="459"/>
      <c r="E107" s="459"/>
      <c r="F107" s="459"/>
      <c r="G107" s="459"/>
      <c r="H107" s="191" t="s">
        <v>366</v>
      </c>
      <c r="I107" s="200" t="s">
        <v>471</v>
      </c>
      <c r="J107" s="334" t="s">
        <v>447</v>
      </c>
      <c r="K107" s="252" t="s">
        <v>462</v>
      </c>
      <c r="L107" s="252"/>
      <c r="M107" s="197">
        <v>0</v>
      </c>
      <c r="N107" s="197">
        <v>0</v>
      </c>
      <c r="O107" s="197">
        <v>135000</v>
      </c>
      <c r="P107" s="197">
        <v>0</v>
      </c>
    </row>
    <row r="108" spans="1:16" s="199" customFormat="1" ht="20.25" customHeight="1" x14ac:dyDescent="0.25">
      <c r="A108" s="196"/>
      <c r="B108" s="191"/>
      <c r="C108" s="459"/>
      <c r="D108" s="459"/>
      <c r="E108" s="459"/>
      <c r="F108" s="459"/>
      <c r="G108" s="459"/>
      <c r="H108" s="191" t="s">
        <v>366</v>
      </c>
      <c r="I108" s="200" t="s">
        <v>471</v>
      </c>
      <c r="J108" s="334" t="s">
        <v>323</v>
      </c>
      <c r="K108" s="252" t="s">
        <v>395</v>
      </c>
      <c r="L108" s="252"/>
      <c r="M108" s="197">
        <v>0</v>
      </c>
      <c r="N108" s="197">
        <v>0</v>
      </c>
      <c r="O108" s="197">
        <v>199700</v>
      </c>
      <c r="P108" s="197">
        <v>0</v>
      </c>
    </row>
    <row r="109" spans="1:16" s="199" customFormat="1" ht="20.25" customHeight="1" x14ac:dyDescent="0.25">
      <c r="A109" s="196"/>
      <c r="B109" s="191"/>
      <c r="C109" s="459"/>
      <c r="D109" s="459"/>
      <c r="E109" s="459"/>
      <c r="F109" s="459"/>
      <c r="G109" s="459"/>
      <c r="H109" s="191" t="s">
        <v>366</v>
      </c>
      <c r="I109" s="200" t="s">
        <v>471</v>
      </c>
      <c r="J109" s="334" t="s">
        <v>447</v>
      </c>
      <c r="K109" s="252" t="s">
        <v>463</v>
      </c>
      <c r="L109" s="252"/>
      <c r="M109" s="197">
        <v>0</v>
      </c>
      <c r="N109" s="197">
        <v>0</v>
      </c>
      <c r="O109" s="197">
        <v>946900</v>
      </c>
      <c r="P109" s="197">
        <v>0</v>
      </c>
    </row>
    <row r="110" spans="1:16" s="199" customFormat="1" ht="20.25" customHeight="1" x14ac:dyDescent="0.25">
      <c r="A110" s="196"/>
      <c r="B110" s="191"/>
      <c r="C110" s="459"/>
      <c r="D110" s="459"/>
      <c r="E110" s="459"/>
      <c r="F110" s="459"/>
      <c r="G110" s="459"/>
      <c r="H110" s="191" t="s">
        <v>366</v>
      </c>
      <c r="I110" s="200" t="s">
        <v>471</v>
      </c>
      <c r="J110" s="334" t="s">
        <v>323</v>
      </c>
      <c r="K110" s="252" t="s">
        <v>396</v>
      </c>
      <c r="L110" s="252"/>
      <c r="M110" s="197">
        <v>0</v>
      </c>
      <c r="N110" s="197">
        <v>0</v>
      </c>
      <c r="O110" s="197">
        <v>0</v>
      </c>
      <c r="P110" s="197">
        <v>0</v>
      </c>
    </row>
    <row r="111" spans="1:16" s="199" customFormat="1" ht="20.25" customHeight="1" x14ac:dyDescent="0.25">
      <c r="A111" s="196"/>
      <c r="B111" s="191"/>
      <c r="C111" s="459"/>
      <c r="D111" s="459"/>
      <c r="E111" s="459"/>
      <c r="F111" s="459"/>
      <c r="G111" s="459"/>
      <c r="H111" s="191" t="s">
        <v>366</v>
      </c>
      <c r="I111" s="200" t="s">
        <v>471</v>
      </c>
      <c r="J111" s="334" t="s">
        <v>323</v>
      </c>
      <c r="K111" s="252" t="s">
        <v>397</v>
      </c>
      <c r="L111" s="252"/>
      <c r="M111" s="197">
        <v>0</v>
      </c>
      <c r="N111" s="197">
        <v>0</v>
      </c>
      <c r="O111" s="197">
        <v>4000</v>
      </c>
      <c r="P111" s="197">
        <v>0</v>
      </c>
    </row>
    <row r="112" spans="1:16" s="199" customFormat="1" ht="20.25" customHeight="1" x14ac:dyDescent="0.25">
      <c r="A112" s="196"/>
      <c r="B112" s="191"/>
      <c r="C112" s="459"/>
      <c r="D112" s="459"/>
      <c r="E112" s="459"/>
      <c r="F112" s="459"/>
      <c r="G112" s="459"/>
      <c r="H112" s="191" t="s">
        <v>366</v>
      </c>
      <c r="I112" s="200" t="s">
        <v>471</v>
      </c>
      <c r="J112" s="334" t="s">
        <v>323</v>
      </c>
      <c r="K112" s="252" t="s">
        <v>397</v>
      </c>
      <c r="L112" s="252"/>
      <c r="M112" s="197">
        <v>0</v>
      </c>
      <c r="N112" s="197">
        <v>0</v>
      </c>
      <c r="O112" s="197">
        <v>16200</v>
      </c>
      <c r="P112" s="197">
        <v>0</v>
      </c>
    </row>
    <row r="113" spans="1:36" s="199" customFormat="1" ht="20.25" customHeight="1" x14ac:dyDescent="0.25">
      <c r="A113" s="196"/>
      <c r="B113" s="191"/>
      <c r="C113" s="459"/>
      <c r="D113" s="459"/>
      <c r="E113" s="459"/>
      <c r="F113" s="459"/>
      <c r="G113" s="459"/>
      <c r="H113" s="191" t="s">
        <v>366</v>
      </c>
      <c r="I113" s="200" t="s">
        <v>471</v>
      </c>
      <c r="J113" s="334" t="s">
        <v>447</v>
      </c>
      <c r="K113" s="252" t="s">
        <v>464</v>
      </c>
      <c r="L113" s="252"/>
      <c r="M113" s="197">
        <v>0</v>
      </c>
      <c r="N113" s="197">
        <v>0</v>
      </c>
      <c r="O113" s="197">
        <v>9600</v>
      </c>
      <c r="P113" s="197">
        <v>0</v>
      </c>
    </row>
    <row r="114" spans="1:36" s="199" customFormat="1" ht="20.25" customHeight="1" x14ac:dyDescent="0.25">
      <c r="A114" s="196"/>
      <c r="B114" s="191"/>
      <c r="C114" s="459"/>
      <c r="D114" s="459"/>
      <c r="E114" s="459"/>
      <c r="F114" s="459"/>
      <c r="G114" s="459"/>
      <c r="H114" s="191" t="s">
        <v>366</v>
      </c>
      <c r="I114" s="200" t="s">
        <v>471</v>
      </c>
      <c r="J114" s="252" t="s">
        <v>447</v>
      </c>
      <c r="K114" s="252" t="s">
        <v>465</v>
      </c>
      <c r="L114" s="252"/>
      <c r="M114" s="197">
        <v>0</v>
      </c>
      <c r="N114" s="197">
        <v>0</v>
      </c>
      <c r="O114" s="197">
        <v>30000</v>
      </c>
      <c r="P114" s="197">
        <v>0</v>
      </c>
    </row>
    <row r="115" spans="1:36" s="179" customFormat="1" ht="47.25" hidden="1" customHeight="1" x14ac:dyDescent="0.25">
      <c r="A115" s="180"/>
      <c r="B115" s="191" t="s">
        <v>368</v>
      </c>
      <c r="C115" s="462" t="s">
        <v>369</v>
      </c>
      <c r="D115" s="462"/>
      <c r="E115" s="462"/>
      <c r="F115" s="462"/>
      <c r="G115" s="462"/>
      <c r="H115" s="191" t="s">
        <v>370</v>
      </c>
      <c r="I115" s="191" t="s">
        <v>30</v>
      </c>
      <c r="J115" s="191"/>
      <c r="K115" s="191"/>
      <c r="L115" s="191"/>
      <c r="M115" s="205">
        <f>SUM(M116:M119)</f>
        <v>0</v>
      </c>
      <c r="N115" s="205">
        <f>SUM(N116:N119)</f>
        <v>0</v>
      </c>
      <c r="O115" s="205">
        <f>SUM(O116:O119)</f>
        <v>0</v>
      </c>
      <c r="P115" s="205">
        <f>SUM(P116:P119)</f>
        <v>0</v>
      </c>
    </row>
    <row r="116" spans="1:36" s="199" customFormat="1" ht="20.25" hidden="1" customHeight="1" x14ac:dyDescent="0.25">
      <c r="A116" s="196"/>
      <c r="B116" s="191"/>
      <c r="C116" s="458" t="s">
        <v>360</v>
      </c>
      <c r="D116" s="458"/>
      <c r="E116" s="458"/>
      <c r="F116" s="458"/>
      <c r="G116" s="458"/>
      <c r="H116" s="191" t="s">
        <v>371</v>
      </c>
      <c r="I116" s="200" t="s">
        <v>361</v>
      </c>
      <c r="J116" s="200"/>
      <c r="K116" s="200"/>
      <c r="L116" s="200"/>
      <c r="M116" s="206"/>
      <c r="N116" s="206"/>
      <c r="O116" s="206"/>
      <c r="P116" s="207"/>
    </row>
    <row r="117" spans="1:36" s="199" customFormat="1" ht="20.25" hidden="1" customHeight="1" x14ac:dyDescent="0.25">
      <c r="A117" s="196"/>
      <c r="B117" s="191"/>
      <c r="C117" s="459"/>
      <c r="D117" s="459"/>
      <c r="E117" s="459"/>
      <c r="F117" s="459"/>
      <c r="G117" s="459"/>
      <c r="H117" s="191" t="s">
        <v>372</v>
      </c>
      <c r="I117" s="200" t="s">
        <v>363</v>
      </c>
      <c r="J117" s="200"/>
      <c r="K117" s="200"/>
      <c r="L117" s="200"/>
      <c r="M117" s="206"/>
      <c r="N117" s="206"/>
      <c r="O117" s="206"/>
      <c r="P117" s="207"/>
    </row>
    <row r="118" spans="1:36" s="199" customFormat="1" ht="20.25" hidden="1" customHeight="1" x14ac:dyDescent="0.25">
      <c r="A118" s="196"/>
      <c r="B118" s="191"/>
      <c r="C118" s="459"/>
      <c r="D118" s="459"/>
      <c r="E118" s="459"/>
      <c r="F118" s="459"/>
      <c r="G118" s="459"/>
      <c r="H118" s="191" t="s">
        <v>373</v>
      </c>
      <c r="I118" s="200" t="s">
        <v>365</v>
      </c>
      <c r="J118" s="200"/>
      <c r="K118" s="200"/>
      <c r="L118" s="200"/>
      <c r="M118" s="206"/>
      <c r="N118" s="206"/>
      <c r="O118" s="206"/>
      <c r="P118" s="207"/>
    </row>
    <row r="119" spans="1:36" s="199" customFormat="1" ht="20.25" hidden="1" customHeight="1" x14ac:dyDescent="0.25">
      <c r="A119" s="196"/>
      <c r="B119" s="191"/>
      <c r="C119" s="459"/>
      <c r="D119" s="459"/>
      <c r="E119" s="459"/>
      <c r="F119" s="459"/>
      <c r="G119" s="459"/>
      <c r="H119" s="191" t="s">
        <v>374</v>
      </c>
      <c r="I119" s="200" t="s">
        <v>367</v>
      </c>
      <c r="J119" s="200"/>
      <c r="K119" s="200"/>
      <c r="L119" s="200"/>
      <c r="M119" s="206"/>
      <c r="N119" s="206"/>
      <c r="O119" s="206"/>
      <c r="P119" s="207"/>
    </row>
    <row r="120" spans="1:36" ht="10.5" customHeight="1" x14ac:dyDescent="0.25"/>
    <row r="121" spans="1:36" ht="10.5" customHeight="1" x14ac:dyDescent="0.25"/>
    <row r="122" spans="1:36" ht="10.5" customHeight="1" x14ac:dyDescent="0.25"/>
    <row r="123" spans="1:36" ht="15" customHeight="1" x14ac:dyDescent="0.25">
      <c r="C123" s="208" t="s">
        <v>375</v>
      </c>
      <c r="D123" s="208"/>
      <c r="E123" s="209"/>
      <c r="F123" s="209"/>
      <c r="G123" s="210"/>
      <c r="H123" s="209"/>
      <c r="I123" s="209"/>
      <c r="J123" s="209"/>
      <c r="K123" s="209"/>
      <c r="L123" s="209"/>
      <c r="M123" s="209"/>
      <c r="N123" s="209"/>
      <c r="O123" s="209"/>
      <c r="P123" s="209"/>
      <c r="Q123" s="209"/>
      <c r="R123" s="209"/>
      <c r="S123" s="209"/>
      <c r="T123" s="209"/>
      <c r="U123" s="209"/>
      <c r="V123" s="209"/>
      <c r="W123" s="209"/>
      <c r="X123" s="209"/>
      <c r="Y123" s="209"/>
      <c r="Z123" s="209"/>
      <c r="AA123" s="209"/>
      <c r="AB123" s="209"/>
      <c r="AC123" s="209"/>
      <c r="AD123" s="209"/>
      <c r="AE123" s="209"/>
      <c r="AF123" s="209"/>
      <c r="AG123" s="209"/>
      <c r="AH123" s="209"/>
      <c r="AI123" s="209"/>
      <c r="AJ123" s="209"/>
    </row>
    <row r="124" spans="1:36" ht="15" customHeight="1" x14ac:dyDescent="0.25">
      <c r="C124" s="208" t="s">
        <v>376</v>
      </c>
      <c r="D124" s="208"/>
      <c r="E124" s="209"/>
      <c r="F124" s="209"/>
      <c r="G124" s="211" t="s">
        <v>519</v>
      </c>
      <c r="H124" s="212"/>
      <c r="I124" s="460"/>
      <c r="J124" s="460"/>
      <c r="K124" s="460"/>
      <c r="L124" s="460"/>
      <c r="M124" s="460"/>
      <c r="N124" s="209"/>
      <c r="O124" s="460" t="s">
        <v>518</v>
      </c>
      <c r="P124" s="460"/>
      <c r="Q124" s="209"/>
      <c r="R124" s="209"/>
      <c r="S124" s="209"/>
      <c r="T124" s="209"/>
      <c r="U124" s="209"/>
      <c r="V124" s="209"/>
      <c r="W124" s="209"/>
      <c r="X124" s="209"/>
      <c r="Y124" s="209"/>
      <c r="Z124" s="209"/>
      <c r="AA124" s="209"/>
      <c r="AB124" s="209"/>
      <c r="AC124" s="209"/>
      <c r="AD124" s="209"/>
      <c r="AE124" s="209"/>
      <c r="AF124" s="209"/>
      <c r="AG124" s="209"/>
      <c r="AH124" s="209"/>
      <c r="AI124" s="209"/>
      <c r="AJ124" s="209"/>
    </row>
    <row r="125" spans="1:36" ht="15" customHeight="1" x14ac:dyDescent="0.25">
      <c r="C125" s="208"/>
      <c r="D125" s="208"/>
      <c r="E125" s="209"/>
      <c r="F125" s="209"/>
      <c r="G125" s="213" t="s">
        <v>377</v>
      </c>
      <c r="H125" s="214"/>
      <c r="I125" s="461" t="s">
        <v>5</v>
      </c>
      <c r="J125" s="461"/>
      <c r="K125" s="461"/>
      <c r="L125" s="461"/>
      <c r="M125" s="461"/>
      <c r="N125" s="216"/>
      <c r="O125" s="461" t="s">
        <v>6</v>
      </c>
      <c r="P125" s="461"/>
      <c r="Q125" s="209"/>
      <c r="R125" s="209"/>
      <c r="S125" s="209"/>
      <c r="T125" s="209"/>
      <c r="U125" s="209"/>
      <c r="V125" s="209"/>
      <c r="W125" s="209"/>
      <c r="X125" s="209"/>
      <c r="Y125" s="209"/>
      <c r="Z125" s="209"/>
      <c r="AA125" s="209"/>
      <c r="AB125" s="209"/>
      <c r="AC125" s="209"/>
      <c r="AD125" s="209"/>
      <c r="AE125" s="209"/>
      <c r="AF125" s="209"/>
      <c r="AG125" s="209"/>
      <c r="AH125" s="209"/>
      <c r="AI125" s="209"/>
      <c r="AJ125" s="209"/>
    </row>
    <row r="126" spans="1:36" ht="15" customHeight="1" x14ac:dyDescent="0.25">
      <c r="C126" s="208"/>
      <c r="D126" s="208"/>
      <c r="E126" s="209"/>
      <c r="F126" s="209"/>
      <c r="G126" s="213"/>
      <c r="H126" s="213"/>
      <c r="I126" s="213"/>
      <c r="J126" s="213"/>
      <c r="K126" s="213"/>
      <c r="L126" s="213"/>
      <c r="M126" s="217"/>
      <c r="N126" s="216"/>
      <c r="O126" s="213"/>
      <c r="Q126" s="209"/>
      <c r="R126" s="209"/>
      <c r="S126" s="209"/>
      <c r="T126" s="209"/>
      <c r="U126" s="209"/>
      <c r="V126" s="209"/>
      <c r="W126" s="209"/>
      <c r="X126" s="209"/>
      <c r="Y126" s="209"/>
      <c r="Z126" s="209"/>
      <c r="AA126" s="209"/>
      <c r="AB126" s="209"/>
      <c r="AC126" s="209"/>
      <c r="AD126" s="209"/>
      <c r="AE126" s="209"/>
      <c r="AF126" s="209"/>
      <c r="AG126" s="209"/>
      <c r="AH126" s="209"/>
      <c r="AI126" s="209"/>
      <c r="AJ126" s="209"/>
    </row>
    <row r="127" spans="1:36" ht="15" customHeight="1" x14ac:dyDescent="0.25">
      <c r="C127" s="218" t="s">
        <v>378</v>
      </c>
      <c r="D127" s="208"/>
      <c r="E127" s="209"/>
      <c r="F127" s="209"/>
      <c r="G127" s="213"/>
      <c r="H127" s="213"/>
      <c r="I127" s="213"/>
      <c r="J127" s="213"/>
      <c r="K127" s="213"/>
      <c r="L127" s="213"/>
      <c r="M127" s="217"/>
      <c r="N127" s="216"/>
      <c r="O127" s="213"/>
      <c r="Q127" s="209"/>
      <c r="R127" s="209"/>
      <c r="S127" s="209"/>
      <c r="T127" s="209"/>
      <c r="U127" s="209"/>
      <c r="V127" s="209"/>
      <c r="W127" s="209"/>
      <c r="X127" s="209"/>
      <c r="Y127" s="209"/>
      <c r="Z127" s="209"/>
      <c r="AA127" s="209"/>
      <c r="AB127" s="209"/>
      <c r="AC127" s="209"/>
      <c r="AD127" s="209"/>
      <c r="AE127" s="209"/>
      <c r="AF127" s="209"/>
      <c r="AG127" s="209"/>
      <c r="AH127" s="209"/>
      <c r="AI127" s="209"/>
      <c r="AJ127" s="209"/>
    </row>
    <row r="128" spans="1:36" ht="23.25" customHeight="1" x14ac:dyDescent="0.25">
      <c r="C128" s="219"/>
      <c r="D128" s="219"/>
      <c r="E128" s="220"/>
      <c r="F128" s="220"/>
      <c r="G128" s="221"/>
      <c r="H128" s="220"/>
      <c r="I128" s="220"/>
      <c r="J128" s="220"/>
      <c r="K128" s="220"/>
      <c r="L128" s="220"/>
      <c r="M128" s="220"/>
      <c r="N128" s="220"/>
      <c r="O128" s="220"/>
      <c r="P128" s="220"/>
      <c r="Q128" s="220"/>
      <c r="R128" s="220"/>
      <c r="S128" s="220"/>
      <c r="T128" s="220"/>
      <c r="U128" s="220"/>
      <c r="V128" s="220"/>
      <c r="W128" s="220"/>
      <c r="X128" s="220"/>
      <c r="Y128" s="220"/>
      <c r="Z128" s="220"/>
      <c r="AA128" s="220"/>
      <c r="AB128" s="220"/>
      <c r="AC128" s="220"/>
      <c r="AD128" s="220"/>
      <c r="AE128" s="220"/>
      <c r="AF128" s="220"/>
      <c r="AG128" s="220"/>
      <c r="AH128" s="220"/>
      <c r="AI128" s="220"/>
      <c r="AJ128" s="220"/>
    </row>
    <row r="129" spans="2:36" ht="15" customHeight="1" x14ac:dyDescent="0.25">
      <c r="C129" s="208" t="s">
        <v>379</v>
      </c>
      <c r="D129" s="208"/>
      <c r="E129" s="209"/>
      <c r="F129" s="209"/>
      <c r="G129" s="211" t="s">
        <v>380</v>
      </c>
      <c r="H129" s="211"/>
      <c r="I129" s="460" t="s">
        <v>381</v>
      </c>
      <c r="J129" s="460"/>
      <c r="K129" s="460"/>
      <c r="L129" s="460"/>
      <c r="M129" s="460"/>
      <c r="N129" s="222"/>
      <c r="O129" s="460" t="s">
        <v>382</v>
      </c>
      <c r="P129" s="460"/>
      <c r="Q129" s="209"/>
      <c r="R129" s="209"/>
      <c r="S129" s="209"/>
      <c r="T129" s="209"/>
      <c r="U129" s="209"/>
      <c r="V129" s="209"/>
      <c r="W129" s="209"/>
      <c r="X129" s="209"/>
      <c r="Y129" s="209"/>
      <c r="Z129" s="209"/>
      <c r="AA129" s="209"/>
      <c r="AB129" s="209"/>
      <c r="AC129" s="209"/>
      <c r="AD129" s="209"/>
      <c r="AE129" s="209"/>
      <c r="AF129" s="209"/>
      <c r="AG129" s="209"/>
      <c r="AH129" s="209"/>
      <c r="AI129" s="209"/>
      <c r="AJ129" s="209"/>
    </row>
    <row r="130" spans="2:36" ht="15" customHeight="1" x14ac:dyDescent="0.25">
      <c r="C130" s="209"/>
      <c r="D130" s="209"/>
      <c r="E130" s="209"/>
      <c r="F130" s="209"/>
      <c r="G130" s="215" t="s">
        <v>377</v>
      </c>
      <c r="H130" s="214" t="s">
        <v>5</v>
      </c>
      <c r="I130" s="461" t="s">
        <v>383</v>
      </c>
      <c r="J130" s="461"/>
      <c r="K130" s="461"/>
      <c r="L130" s="461"/>
      <c r="M130" s="461"/>
      <c r="N130" s="21"/>
      <c r="O130" s="461" t="s">
        <v>384</v>
      </c>
      <c r="P130" s="461"/>
      <c r="Q130" s="209"/>
      <c r="R130" s="209"/>
      <c r="S130" s="209"/>
      <c r="T130" s="209"/>
      <c r="U130" s="209"/>
      <c r="V130" s="209"/>
      <c r="W130" s="209"/>
      <c r="X130" s="209"/>
      <c r="Y130" s="209"/>
      <c r="Z130" s="209"/>
      <c r="AA130" s="209"/>
      <c r="AB130" s="209"/>
      <c r="AC130" s="209"/>
      <c r="AD130" s="209"/>
      <c r="AE130" s="209"/>
      <c r="AF130" s="209"/>
      <c r="AG130" s="209"/>
      <c r="AH130" s="209"/>
      <c r="AI130" s="209"/>
      <c r="AJ130" s="209"/>
    </row>
    <row r="131" spans="2:36" ht="10.5" customHeight="1" x14ac:dyDescent="0.25">
      <c r="C131" s="223"/>
      <c r="D131" s="223"/>
      <c r="E131" s="223"/>
      <c r="F131" s="224"/>
      <c r="G131" s="225"/>
      <c r="H131" s="224"/>
      <c r="I131" s="224"/>
      <c r="J131" s="224"/>
      <c r="K131" s="224"/>
      <c r="L131" s="224"/>
      <c r="M131" s="224"/>
      <c r="N131" s="224"/>
      <c r="O131" s="224"/>
      <c r="P131" s="224"/>
    </row>
    <row r="132" spans="2:36" ht="14.25" customHeight="1" x14ac:dyDescent="0.25">
      <c r="C132" s="366" t="s">
        <v>516</v>
      </c>
      <c r="D132" s="366"/>
      <c r="E132" s="366"/>
      <c r="F132" s="366"/>
      <c r="G132" s="366"/>
      <c r="H132" s="224"/>
      <c r="I132" s="224"/>
      <c r="J132" s="224"/>
      <c r="K132" s="224"/>
      <c r="L132" s="224"/>
      <c r="M132" s="224"/>
      <c r="N132" s="224"/>
      <c r="O132" s="224"/>
      <c r="P132" s="224"/>
    </row>
    <row r="134" spans="2:36" x14ac:dyDescent="0.25">
      <c r="C134" s="226"/>
      <c r="D134" s="226"/>
      <c r="E134" s="226"/>
      <c r="F134" s="227"/>
      <c r="G134" s="228"/>
      <c r="H134" s="227"/>
    </row>
    <row r="135" spans="2:36" x14ac:dyDescent="0.25">
      <c r="C135" s="229" t="s">
        <v>385</v>
      </c>
      <c r="D135" s="230"/>
      <c r="E135" s="230"/>
      <c r="F135" s="231"/>
      <c r="G135" s="232"/>
      <c r="H135" s="233"/>
    </row>
    <row r="136" spans="2:36" ht="22.5" customHeight="1" x14ac:dyDescent="0.25">
      <c r="C136" s="463" t="s">
        <v>475</v>
      </c>
      <c r="D136" s="463"/>
      <c r="E136" s="463"/>
      <c r="F136" s="463"/>
      <c r="G136" s="463"/>
      <c r="H136" s="463"/>
    </row>
    <row r="137" spans="2:36" x14ac:dyDescent="0.25">
      <c r="C137" s="464" t="s">
        <v>386</v>
      </c>
      <c r="D137" s="464"/>
      <c r="E137" s="464"/>
      <c r="F137" s="464"/>
      <c r="G137" s="464"/>
      <c r="H137" s="464"/>
    </row>
    <row r="138" spans="2:36" ht="18" customHeight="1" x14ac:dyDescent="0.25">
      <c r="C138" s="465"/>
      <c r="D138" s="465"/>
      <c r="E138" s="10"/>
      <c r="F138" s="222"/>
      <c r="G138" s="234" t="s">
        <v>476</v>
      </c>
      <c r="H138" s="235"/>
    </row>
    <row r="139" spans="2:36" x14ac:dyDescent="0.25">
      <c r="B139" s="21"/>
      <c r="C139" s="466" t="s">
        <v>5</v>
      </c>
      <c r="D139" s="466"/>
      <c r="E139" s="10"/>
      <c r="G139" s="467" t="s">
        <v>6</v>
      </c>
      <c r="H139" s="467"/>
    </row>
    <row r="140" spans="2:36" x14ac:dyDescent="0.25">
      <c r="B140" s="21"/>
      <c r="C140" s="236"/>
      <c r="D140" s="213"/>
      <c r="E140" s="10"/>
      <c r="F140" s="21"/>
      <c r="G140" s="34"/>
      <c r="H140" s="237"/>
    </row>
    <row r="141" spans="2:36" ht="14.25" customHeight="1" x14ac:dyDescent="0.25">
      <c r="C141" s="468" t="s">
        <v>517</v>
      </c>
      <c r="D141" s="468"/>
      <c r="E141" s="468"/>
      <c r="F141" s="468"/>
      <c r="G141" s="468"/>
      <c r="H141" s="238"/>
      <c r="I141" s="224"/>
      <c r="J141" s="224"/>
      <c r="K141" s="224"/>
      <c r="L141" s="224"/>
      <c r="M141" s="224"/>
      <c r="N141" s="224"/>
      <c r="O141" s="224"/>
      <c r="P141" s="224"/>
    </row>
    <row r="143" spans="2:36" x14ac:dyDescent="0.25">
      <c r="B143" s="21"/>
      <c r="C143" s="213"/>
      <c r="D143" s="213"/>
      <c r="E143" s="10"/>
      <c r="F143" s="21"/>
      <c r="G143" s="34"/>
    </row>
    <row r="144" spans="2:36" x14ac:dyDescent="0.25">
      <c r="B144" s="21"/>
      <c r="C144" s="213"/>
      <c r="D144" s="213"/>
      <c r="E144" s="10"/>
      <c r="F144" s="21"/>
      <c r="G144" s="34"/>
    </row>
    <row r="145" spans="2:16" x14ac:dyDescent="0.25">
      <c r="B145" s="21"/>
      <c r="C145" s="213"/>
      <c r="D145" s="213"/>
      <c r="E145" s="10"/>
      <c r="F145" s="21"/>
      <c r="G145" s="34"/>
    </row>
    <row r="146" spans="2:16" x14ac:dyDescent="0.25">
      <c r="B146" s="21"/>
      <c r="C146" s="213"/>
      <c r="D146" s="213"/>
      <c r="E146" s="10"/>
      <c r="F146" s="21"/>
      <c r="G146" s="34"/>
    </row>
    <row r="147" spans="2:16" s="23" customFormat="1" ht="35.25" customHeight="1" x14ac:dyDescent="0.25">
      <c r="B147" s="469" t="s">
        <v>387</v>
      </c>
      <c r="C147" s="469"/>
      <c r="D147" s="469"/>
      <c r="E147" s="469"/>
      <c r="F147" s="469"/>
      <c r="G147" s="469"/>
      <c r="H147" s="469"/>
      <c r="I147" s="469"/>
      <c r="J147" s="469"/>
      <c r="K147" s="469"/>
      <c r="L147" s="469"/>
      <c r="M147" s="469"/>
      <c r="N147" s="469"/>
      <c r="O147" s="469"/>
      <c r="P147" s="469"/>
    </row>
    <row r="148" spans="2:16" x14ac:dyDescent="0.25">
      <c r="B148" s="365" t="s">
        <v>388</v>
      </c>
      <c r="C148" s="365"/>
      <c r="D148" s="365"/>
      <c r="E148" s="365"/>
      <c r="F148" s="365"/>
      <c r="G148" s="365"/>
      <c r="H148" s="365"/>
      <c r="I148" s="365"/>
      <c r="J148" s="365"/>
      <c r="K148" s="365"/>
      <c r="L148" s="365"/>
      <c r="M148" s="365"/>
      <c r="N148" s="365"/>
      <c r="O148" s="365"/>
      <c r="P148" s="365"/>
    </row>
  </sheetData>
  <mergeCells count="101">
    <mergeCell ref="C23:G23"/>
    <mergeCell ref="C93:G93"/>
    <mergeCell ref="C58:G58"/>
    <mergeCell ref="C59:G59"/>
    <mergeCell ref="C24:G24"/>
    <mergeCell ref="C25:G25"/>
    <mergeCell ref="C27:G27"/>
    <mergeCell ref="C28:G28"/>
    <mergeCell ref="C29:G29"/>
    <mergeCell ref="C30:G30"/>
    <mergeCell ref="C31:G31"/>
    <mergeCell ref="C33:G33"/>
    <mergeCell ref="C34:G34"/>
    <mergeCell ref="C35:G35"/>
    <mergeCell ref="C36:G36"/>
    <mergeCell ref="C37:G37"/>
    <mergeCell ref="C38:G38"/>
    <mergeCell ref="C39:G39"/>
    <mergeCell ref="C40:G40"/>
    <mergeCell ref="C72:G72"/>
    <mergeCell ref="C54:G54"/>
    <mergeCell ref="C57:G57"/>
    <mergeCell ref="C26:G26"/>
    <mergeCell ref="C32:G32"/>
    <mergeCell ref="C10:G10"/>
    <mergeCell ref="C11:G11"/>
    <mergeCell ref="C12:G12"/>
    <mergeCell ref="C13:G13"/>
    <mergeCell ref="C14:G14"/>
    <mergeCell ref="C15:G15"/>
    <mergeCell ref="C20:G20"/>
    <mergeCell ref="C21:G21"/>
    <mergeCell ref="C22:G22"/>
    <mergeCell ref="C16:G16"/>
    <mergeCell ref="C17:G17"/>
    <mergeCell ref="B4:P4"/>
    <mergeCell ref="C5:P5"/>
    <mergeCell ref="B7:B8"/>
    <mergeCell ref="C7:G8"/>
    <mergeCell ref="H7:H8"/>
    <mergeCell ref="I7:I8"/>
    <mergeCell ref="K7:K8"/>
    <mergeCell ref="M7:P7"/>
    <mergeCell ref="C9:G9"/>
    <mergeCell ref="L7:L8"/>
    <mergeCell ref="J7:J8"/>
    <mergeCell ref="C114:G114"/>
    <mergeCell ref="C106:G106"/>
    <mergeCell ref="C107:G107"/>
    <mergeCell ref="C108:G108"/>
    <mergeCell ref="C109:G109"/>
    <mergeCell ref="C97:G97"/>
    <mergeCell ref="C55:G55"/>
    <mergeCell ref="C56:G56"/>
    <mergeCell ref="C110:G110"/>
    <mergeCell ref="C98:G98"/>
    <mergeCell ref="C102:G102"/>
    <mergeCell ref="C104:G104"/>
    <mergeCell ref="C105:G105"/>
    <mergeCell ref="C94:G94"/>
    <mergeCell ref="C95:G95"/>
    <mergeCell ref="C96:G96"/>
    <mergeCell ref="C99:G99"/>
    <mergeCell ref="C101:G101"/>
    <mergeCell ref="C100:G100"/>
    <mergeCell ref="C103:G103"/>
    <mergeCell ref="C73:G73"/>
    <mergeCell ref="C111:G111"/>
    <mergeCell ref="C112:G112"/>
    <mergeCell ref="C113:G113"/>
    <mergeCell ref="I129:M129"/>
    <mergeCell ref="O129:P129"/>
    <mergeCell ref="I130:M130"/>
    <mergeCell ref="O130:P130"/>
    <mergeCell ref="C132:G132"/>
    <mergeCell ref="C136:H136"/>
    <mergeCell ref="C137:H137"/>
    <mergeCell ref="B148:P148"/>
    <mergeCell ref="C138:D138"/>
    <mergeCell ref="C139:D139"/>
    <mergeCell ref="G139:H139"/>
    <mergeCell ref="C141:G141"/>
    <mergeCell ref="B147:P147"/>
    <mergeCell ref="C116:G116"/>
    <mergeCell ref="C117:G117"/>
    <mergeCell ref="C118:G118"/>
    <mergeCell ref="C119:G119"/>
    <mergeCell ref="I124:M124"/>
    <mergeCell ref="O124:P124"/>
    <mergeCell ref="I125:M125"/>
    <mergeCell ref="O125:P125"/>
    <mergeCell ref="C115:G115"/>
    <mergeCell ref="C41:G41"/>
    <mergeCell ref="C42:G42"/>
    <mergeCell ref="C45:G45"/>
    <mergeCell ref="C46:G46"/>
    <mergeCell ref="C47:G47"/>
    <mergeCell ref="C48:G48"/>
    <mergeCell ref="C50:G50"/>
    <mergeCell ref="C51:G51"/>
    <mergeCell ref="C52:G52"/>
  </mergeCells>
  <pageMargins left="0.7" right="0.7" top="0.75" bottom="0.75" header="0.3" footer="0.51180555555555496"/>
  <pageSetup paperSize="9" scale="42" firstPageNumber="0" orientation="portrait" r:id="rId1"/>
  <headerFooter>
    <oddHeader>&amp;C&amp;"Times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5</vt:i4>
      </vt:variant>
    </vt:vector>
  </HeadingPairs>
  <TitlesOfParts>
    <vt:vector size="8" baseType="lpstr">
      <vt:lpstr>тит.лист</vt:lpstr>
      <vt:lpstr>Таблица 1Разд 1</vt:lpstr>
      <vt:lpstr>Таблица 1 Разд 2</vt:lpstr>
      <vt:lpstr>'Таблица 1 Разд 2'!Заголовки_для_печати</vt:lpstr>
      <vt:lpstr>'Таблица 1Разд 1'!Заголовки_для_печати</vt:lpstr>
      <vt:lpstr>'Таблица 1 Разд 2'!Область_печати</vt:lpstr>
      <vt:lpstr>'Таблица 1Разд 1'!Область_печати</vt:lpstr>
      <vt:lpstr>тит.лист!Область_печати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BUH1</dc:creator>
  <dc:description/>
  <cp:lastModifiedBy>Пользователь Windows</cp:lastModifiedBy>
  <cp:revision>1</cp:revision>
  <cp:lastPrinted>2023-05-12T13:22:20Z</cp:lastPrinted>
  <dcterms:created xsi:type="dcterms:W3CDTF">2006-09-16T00:00:00Z</dcterms:created>
  <dcterms:modified xsi:type="dcterms:W3CDTF">2023-05-19T06:50:01Z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